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25" windowWidth="28455" windowHeight="13740"/>
  </bookViews>
  <sheets>
    <sheet name="3.1" sheetId="1" r:id="rId1"/>
    <sheet name="3.4" sheetId="2" r:id="rId2"/>
    <sheet name="3.6" sheetId="3" r:id="rId3"/>
    <sheet name="3.8" sheetId="4" r:id="rId4"/>
    <sheet name="3.9" sheetId="5" r:id="rId5"/>
    <sheet name="3.10" sheetId="6" r:id="rId6"/>
    <sheet name="3.11" sheetId="7" r:id="rId7"/>
    <sheet name="3.12" sheetId="8" r:id="rId8"/>
    <sheet name="3.13" sheetId="9" r:id="rId9"/>
    <sheet name="3.17" sheetId="10" r:id="rId10"/>
    <sheet name="3.22" sheetId="11" r:id="rId11"/>
    <sheet name="3.23" sheetId="12" r:id="rId12"/>
    <sheet name="3.24" sheetId="13" r:id="rId13"/>
    <sheet name="3.25" sheetId="14" r:id="rId14"/>
    <sheet name="3.26" sheetId="15" r:id="rId15"/>
    <sheet name="3.27" sheetId="16" r:id="rId16"/>
    <sheet name="3.28" sheetId="17" r:id="rId17"/>
    <sheet name="3.29" sheetId="18" r:id="rId18"/>
    <sheet name="3.31" sheetId="19" r:id="rId19"/>
    <sheet name="3.33" sheetId="20" r:id="rId20"/>
    <sheet name="3.34" sheetId="21" r:id="rId21"/>
  </sheets>
  <calcPr calcId="124519"/>
</workbook>
</file>

<file path=xl/calcChain.xml><?xml version="1.0" encoding="utf-8"?>
<calcChain xmlns="http://schemas.openxmlformats.org/spreadsheetml/2006/main">
  <c r="D63" i="20"/>
  <c r="C63"/>
  <c r="B63"/>
  <c r="D54"/>
  <c r="C54"/>
  <c r="B54"/>
  <c r="D52"/>
  <c r="C52"/>
  <c r="B52"/>
  <c r="D49"/>
  <c r="C49"/>
  <c r="B49"/>
  <c r="D47"/>
  <c r="C47"/>
  <c r="B47"/>
  <c r="D43"/>
  <c r="C43"/>
  <c r="B43"/>
  <c r="D41"/>
  <c r="C41"/>
  <c r="B41"/>
  <c r="D36"/>
  <c r="C36"/>
  <c r="B36"/>
  <c r="D32"/>
  <c r="C32"/>
  <c r="B32"/>
  <c r="D29"/>
  <c r="C29"/>
  <c r="B29"/>
  <c r="D26"/>
  <c r="C26"/>
  <c r="B26"/>
  <c r="D23"/>
  <c r="C23"/>
  <c r="B23"/>
  <c r="D12"/>
  <c r="C12"/>
  <c r="B12"/>
  <c r="D5"/>
  <c r="C5"/>
  <c r="B5"/>
  <c r="D4"/>
  <c r="C4"/>
  <c r="B4"/>
  <c r="E16" i="19"/>
  <c r="D16"/>
  <c r="E15"/>
  <c r="D15"/>
  <c r="E14"/>
  <c r="D14"/>
  <c r="E13"/>
  <c r="D13"/>
  <c r="E12"/>
  <c r="D12"/>
  <c r="E11"/>
  <c r="D11"/>
  <c r="E10"/>
  <c r="D10"/>
  <c r="E9"/>
  <c r="D9"/>
  <c r="E8"/>
  <c r="D8"/>
  <c r="E7"/>
  <c r="D7"/>
  <c r="E6"/>
  <c r="D6"/>
  <c r="E5"/>
  <c r="D5"/>
  <c r="E4"/>
  <c r="D4"/>
  <c r="E17" i="18"/>
  <c r="D17"/>
  <c r="E16"/>
  <c r="D16"/>
  <c r="E15"/>
  <c r="D15"/>
  <c r="E14"/>
  <c r="D14"/>
  <c r="E13"/>
  <c r="D13"/>
  <c r="E12"/>
  <c r="D12"/>
  <c r="E11"/>
  <c r="D11"/>
  <c r="E10"/>
  <c r="D10"/>
  <c r="E9"/>
  <c r="D9"/>
  <c r="E8"/>
  <c r="D8"/>
  <c r="E7"/>
  <c r="D7"/>
  <c r="E6"/>
  <c r="D6"/>
  <c r="E5"/>
  <c r="D5"/>
  <c r="E4"/>
  <c r="D4"/>
  <c r="D16" i="15"/>
  <c r="C15"/>
  <c r="D15" s="1"/>
  <c r="D14"/>
  <c r="D13"/>
  <c r="D12"/>
  <c r="D11"/>
  <c r="D10"/>
  <c r="D9"/>
  <c r="D8"/>
  <c r="D7"/>
  <c r="D6"/>
  <c r="D5"/>
  <c r="D4"/>
  <c r="D15" i="13"/>
  <c r="C14"/>
  <c r="D14" s="1"/>
  <c r="D13"/>
  <c r="D12"/>
  <c r="D11"/>
  <c r="D10"/>
  <c r="D9"/>
  <c r="D8"/>
  <c r="D7"/>
  <c r="D6"/>
  <c r="D5"/>
  <c r="D4"/>
  <c r="C14" i="11"/>
  <c r="D14" s="1"/>
  <c r="D13"/>
  <c r="D12"/>
  <c r="D11"/>
  <c r="D10"/>
  <c r="D9"/>
  <c r="D8"/>
  <c r="D7"/>
  <c r="D6"/>
  <c r="D5"/>
  <c r="D4"/>
  <c r="C22" i="9"/>
  <c r="B22"/>
  <c r="D21"/>
  <c r="D20"/>
  <c r="D19"/>
  <c r="D18"/>
  <c r="D17"/>
  <c r="D16"/>
  <c r="D15"/>
  <c r="D14"/>
  <c r="D13"/>
  <c r="D12"/>
  <c r="D11"/>
  <c r="D10"/>
  <c r="D9"/>
  <c r="D8"/>
  <c r="D7"/>
  <c r="D6"/>
  <c r="D5"/>
  <c r="D4"/>
  <c r="J19" i="8"/>
  <c r="I19"/>
  <c r="K19" s="1"/>
  <c r="F19"/>
  <c r="G19" s="1"/>
  <c r="C19"/>
  <c r="D19" s="1"/>
  <c r="K18"/>
  <c r="J18"/>
  <c r="H18"/>
  <c r="G18"/>
  <c r="E18"/>
  <c r="D18"/>
  <c r="K17"/>
  <c r="J17"/>
  <c r="H17"/>
  <c r="E17"/>
  <c r="D17"/>
  <c r="K16"/>
  <c r="J16"/>
  <c r="H16"/>
  <c r="G16"/>
  <c r="E16"/>
  <c r="D16"/>
  <c r="K15"/>
  <c r="J15"/>
  <c r="H15"/>
  <c r="G15"/>
  <c r="E15"/>
  <c r="D15"/>
  <c r="K14"/>
  <c r="J14"/>
  <c r="H14"/>
  <c r="G14"/>
  <c r="E14"/>
  <c r="D14"/>
  <c r="K13"/>
  <c r="J13"/>
  <c r="H13"/>
  <c r="G13"/>
  <c r="E13"/>
  <c r="D13"/>
  <c r="K12"/>
  <c r="H12"/>
  <c r="E12"/>
  <c r="D12"/>
  <c r="K11"/>
  <c r="J11"/>
  <c r="H11"/>
  <c r="G11"/>
  <c r="E11"/>
  <c r="D11"/>
  <c r="K10"/>
  <c r="J10"/>
  <c r="H10"/>
  <c r="G10"/>
  <c r="E10"/>
  <c r="D10"/>
  <c r="K9"/>
  <c r="H9"/>
  <c r="G9"/>
  <c r="E9"/>
  <c r="D9"/>
  <c r="K8"/>
  <c r="J8"/>
  <c r="H8"/>
  <c r="G8"/>
  <c r="E8"/>
  <c r="D8"/>
  <c r="K7"/>
  <c r="J7"/>
  <c r="H7"/>
  <c r="G7"/>
  <c r="E7"/>
  <c r="D7"/>
  <c r="K6"/>
  <c r="J6"/>
  <c r="H6"/>
  <c r="G6"/>
  <c r="E6"/>
  <c r="D6"/>
  <c r="K5"/>
  <c r="J5"/>
  <c r="H5"/>
  <c r="G5"/>
  <c r="E5"/>
  <c r="D5"/>
  <c r="K4"/>
  <c r="J4"/>
  <c r="H4"/>
  <c r="G4"/>
  <c r="E4"/>
  <c r="D4"/>
  <c r="I19" i="7"/>
  <c r="J19" s="1"/>
  <c r="H19"/>
  <c r="F19"/>
  <c r="G19" s="1"/>
  <c r="D19"/>
  <c r="C19"/>
  <c r="E19" s="1"/>
  <c r="K18"/>
  <c r="J18"/>
  <c r="H18"/>
  <c r="G18"/>
  <c r="E18"/>
  <c r="D18"/>
  <c r="K17"/>
  <c r="J17"/>
  <c r="H17"/>
  <c r="G17"/>
  <c r="E17"/>
  <c r="D17"/>
  <c r="K16"/>
  <c r="J16"/>
  <c r="H16"/>
  <c r="G16"/>
  <c r="E16"/>
  <c r="D16"/>
  <c r="K15"/>
  <c r="J15"/>
  <c r="H15"/>
  <c r="G15"/>
  <c r="E15"/>
  <c r="D15"/>
  <c r="K14"/>
  <c r="J14"/>
  <c r="H14"/>
  <c r="G14"/>
  <c r="E14"/>
  <c r="D14"/>
  <c r="H13"/>
  <c r="G13"/>
  <c r="E13"/>
  <c r="D13"/>
  <c r="K12"/>
  <c r="J12"/>
  <c r="H12"/>
  <c r="G12"/>
  <c r="E12"/>
  <c r="D12"/>
  <c r="K11"/>
  <c r="J11"/>
  <c r="H11"/>
  <c r="G11"/>
  <c r="E11"/>
  <c r="D11"/>
  <c r="K10"/>
  <c r="J10"/>
  <c r="H10"/>
  <c r="G10"/>
  <c r="E10"/>
  <c r="K9"/>
  <c r="J9"/>
  <c r="H9"/>
  <c r="G9"/>
  <c r="E9"/>
  <c r="D9"/>
  <c r="K8"/>
  <c r="J8"/>
  <c r="H8"/>
  <c r="G8"/>
  <c r="E8"/>
  <c r="D8"/>
  <c r="K7"/>
  <c r="J7"/>
  <c r="H7"/>
  <c r="G7"/>
  <c r="E7"/>
  <c r="D7"/>
  <c r="H6"/>
  <c r="G6"/>
  <c r="E6"/>
  <c r="D6"/>
  <c r="K5"/>
  <c r="J5"/>
  <c r="H5"/>
  <c r="E5"/>
  <c r="D5"/>
  <c r="H4"/>
  <c r="G4"/>
  <c r="E4"/>
  <c r="D4"/>
  <c r="F19" i="6"/>
  <c r="G19" s="1"/>
  <c r="C19"/>
  <c r="I19" s="1"/>
  <c r="K18"/>
  <c r="I18"/>
  <c r="J18" s="1"/>
  <c r="H18"/>
  <c r="G18"/>
  <c r="E18"/>
  <c r="D18"/>
  <c r="K17"/>
  <c r="J17"/>
  <c r="I17"/>
  <c r="H17"/>
  <c r="G17"/>
  <c r="E17"/>
  <c r="D17"/>
  <c r="I16"/>
  <c r="J16" s="1"/>
  <c r="H16"/>
  <c r="G16"/>
  <c r="E16"/>
  <c r="K15"/>
  <c r="I15"/>
  <c r="J15" s="1"/>
  <c r="H15"/>
  <c r="G15"/>
  <c r="E15"/>
  <c r="I14"/>
  <c r="J14" s="1"/>
  <c r="H14"/>
  <c r="G14"/>
  <c r="E14"/>
  <c r="D14"/>
  <c r="I13"/>
  <c r="K13" s="1"/>
  <c r="H13"/>
  <c r="G13"/>
  <c r="E13"/>
  <c r="D13"/>
  <c r="I12"/>
  <c r="J12" s="1"/>
  <c r="H12"/>
  <c r="G12"/>
  <c r="E12"/>
  <c r="D12"/>
  <c r="I11"/>
  <c r="J11" s="1"/>
  <c r="H11"/>
  <c r="G11"/>
  <c r="E11"/>
  <c r="D11"/>
  <c r="J10"/>
  <c r="I10"/>
  <c r="K10" s="1"/>
  <c r="H10"/>
  <c r="G10"/>
  <c r="E10"/>
  <c r="D10"/>
  <c r="I9"/>
  <c r="K9" s="1"/>
  <c r="H9"/>
  <c r="G9"/>
  <c r="E9"/>
  <c r="D9"/>
  <c r="K8"/>
  <c r="J8"/>
  <c r="I8"/>
  <c r="H8"/>
  <c r="G8"/>
  <c r="E8"/>
  <c r="D8"/>
  <c r="I7"/>
  <c r="J7" s="1"/>
  <c r="H7"/>
  <c r="G7"/>
  <c r="E7"/>
  <c r="D7"/>
  <c r="I6"/>
  <c r="K6" s="1"/>
  <c r="H6"/>
  <c r="G6"/>
  <c r="E6"/>
  <c r="D6"/>
  <c r="I5"/>
  <c r="J5" s="1"/>
  <c r="H5"/>
  <c r="G5"/>
  <c r="E5"/>
  <c r="D5"/>
  <c r="K4"/>
  <c r="J4"/>
  <c r="I4"/>
  <c r="H4"/>
  <c r="G4"/>
  <c r="E4"/>
  <c r="D4"/>
  <c r="I19" i="5"/>
  <c r="J19" s="1"/>
  <c r="F19"/>
  <c r="H19" s="1"/>
  <c r="E19"/>
  <c r="C19"/>
  <c r="D19" s="1"/>
  <c r="K18"/>
  <c r="J18"/>
  <c r="H18"/>
  <c r="G18"/>
  <c r="E18"/>
  <c r="D18"/>
  <c r="K17"/>
  <c r="J17"/>
  <c r="H17"/>
  <c r="G17"/>
  <c r="E17"/>
  <c r="D17"/>
  <c r="K16"/>
  <c r="J16"/>
  <c r="H16"/>
  <c r="G16"/>
  <c r="E16"/>
  <c r="D16"/>
  <c r="K15"/>
  <c r="J15"/>
  <c r="H15"/>
  <c r="G15"/>
  <c r="E15"/>
  <c r="D15"/>
  <c r="K14"/>
  <c r="J14"/>
  <c r="H14"/>
  <c r="G14"/>
  <c r="E14"/>
  <c r="D14"/>
  <c r="K13"/>
  <c r="J13"/>
  <c r="H13"/>
  <c r="G13"/>
  <c r="K12"/>
  <c r="J12"/>
  <c r="H12"/>
  <c r="E12"/>
  <c r="D12"/>
  <c r="K11"/>
  <c r="J11"/>
  <c r="H11"/>
  <c r="G11"/>
  <c r="E11"/>
  <c r="D11"/>
  <c r="K10"/>
  <c r="J10"/>
  <c r="H10"/>
  <c r="G10"/>
  <c r="E10"/>
  <c r="D10"/>
  <c r="K9"/>
  <c r="H9"/>
  <c r="E9"/>
  <c r="D9"/>
  <c r="K8"/>
  <c r="J8"/>
  <c r="H8"/>
  <c r="G8"/>
  <c r="E8"/>
  <c r="D8"/>
  <c r="K7"/>
  <c r="J7"/>
  <c r="H7"/>
  <c r="G7"/>
  <c r="E7"/>
  <c r="D7"/>
  <c r="K6"/>
  <c r="J6"/>
  <c r="H6"/>
  <c r="G6"/>
  <c r="K5"/>
  <c r="J5"/>
  <c r="H5"/>
  <c r="G5"/>
  <c r="E5"/>
  <c r="D5"/>
  <c r="K4"/>
  <c r="J4"/>
  <c r="H4"/>
  <c r="G4"/>
  <c r="J19" i="6" l="1"/>
  <c r="K19"/>
  <c r="G19" i="5"/>
  <c r="K19"/>
  <c r="J6" i="6"/>
  <c r="K7"/>
  <c r="J13"/>
  <c r="K14"/>
  <c r="K16"/>
  <c r="D19"/>
  <c r="H19"/>
  <c r="K11"/>
  <c r="E19" i="8"/>
  <c r="K5" i="6"/>
  <c r="K12"/>
  <c r="K19" i="7"/>
  <c r="H19" i="8"/>
  <c r="E19" i="6"/>
</calcChain>
</file>

<file path=xl/sharedStrings.xml><?xml version="1.0" encoding="utf-8"?>
<sst xmlns="http://schemas.openxmlformats.org/spreadsheetml/2006/main" count="876" uniqueCount="356">
  <si>
    <t>Živorođeni, umrli i prirodni prirast po gradovima i općinama Međimurske županije 2023. i 2024. godine</t>
  </si>
  <si>
    <t>Stope mortaliteta dojenčadi u Međimurskoj županiji i u Republici Hrvatskoj u razdoblju od 2002.-2023. godine</t>
  </si>
  <si>
    <t>2023.</t>
  </si>
  <si>
    <t>Godina</t>
  </si>
  <si>
    <t>Međimurska županija</t>
  </si>
  <si>
    <t>Republika Hrvatska</t>
  </si>
  <si>
    <t>2024.</t>
  </si>
  <si>
    <t>2002.</t>
  </si>
  <si>
    <t>2003.</t>
  </si>
  <si>
    <t>2004.</t>
  </si>
  <si>
    <t>2005.</t>
  </si>
  <si>
    <t>2006.</t>
  </si>
  <si>
    <t>2007.</t>
  </si>
  <si>
    <t>2008.</t>
  </si>
  <si>
    <t>živorođeni</t>
  </si>
  <si>
    <t>2009.</t>
  </si>
  <si>
    <t>2010.</t>
  </si>
  <si>
    <t>2011.</t>
  </si>
  <si>
    <t>umrli</t>
  </si>
  <si>
    <t>2012.</t>
  </si>
  <si>
    <t>2013.</t>
  </si>
  <si>
    <t>2014.</t>
  </si>
  <si>
    <t>prirodni prirast</t>
  </si>
  <si>
    <t>2015.</t>
  </si>
  <si>
    <t>2016.</t>
  </si>
  <si>
    <t>Struktura uzroka dojenačkih smrti po skupinama bolesti u Međimurskoj županiji u 2024. godini</t>
  </si>
  <si>
    <t>2017.</t>
  </si>
  <si>
    <t>stopa nat.</t>
  </si>
  <si>
    <t>2018.</t>
  </si>
  <si>
    <t>stopa mort.</t>
  </si>
  <si>
    <t>stopa prir. prir.</t>
  </si>
  <si>
    <t>2021.</t>
  </si>
  <si>
    <t>2022.</t>
  </si>
  <si>
    <t>GRADOVI</t>
  </si>
  <si>
    <t>Izvor podataka:  Državni zavod za statistiku (DEM-2/24.), Izvor podataka (Tablica 3.4. i 3.6.) Hrvatski zdravstveno-statistički ljetopis za 2024. god., Hrvatski zavod za javno zdravstvo, Zagreb,2025.</t>
  </si>
  <si>
    <t>Napomena *  Stope perinatalnog mortaliteta i stope dojenačke smrtnosti po županijama od 1998. godine izračunate su na temelju broja rođenih s boravkom majke na području te županije duže od jedne godine (prema metodologiji Državnog Zavoda za statistiku za 1998. god.-primjenjene definicije UN-a i Eurostata za ukupno stanovništvo)</t>
  </si>
  <si>
    <t>Napomena: U 2024. godini nije bilo zabilježenih dojenačkih smrti u Međimurskoj županiji.</t>
  </si>
  <si>
    <t>Čakovec</t>
  </si>
  <si>
    <t>Prelog</t>
  </si>
  <si>
    <t>Mursko Središće</t>
  </si>
  <si>
    <t>OPĆINE</t>
  </si>
  <si>
    <t>Belica</t>
  </si>
  <si>
    <t>Dekanovec</t>
  </si>
  <si>
    <t>Domašinec</t>
  </si>
  <si>
    <t>Donja Dubrava</t>
  </si>
  <si>
    <t>Donji Kraljevec</t>
  </si>
  <si>
    <t>Donji Vidovec</t>
  </si>
  <si>
    <t>Goričan</t>
  </si>
  <si>
    <t>Gornji Mihaljevec</t>
  </si>
  <si>
    <t>Kotoriba</t>
  </si>
  <si>
    <t>Mala Subotica</t>
  </si>
  <si>
    <t>Nedelišće</t>
  </si>
  <si>
    <t>Orehovica</t>
  </si>
  <si>
    <t>Podturen</t>
  </si>
  <si>
    <t>Pribislavec</t>
  </si>
  <si>
    <t>Selnica</t>
  </si>
  <si>
    <t>Strahoninec</t>
  </si>
  <si>
    <t>Sv. Marija</t>
  </si>
  <si>
    <t>Sv. Juraj na Bregu</t>
  </si>
  <si>
    <t>Sv. Martin na Muri</t>
  </si>
  <si>
    <t>Šenkovec</t>
  </si>
  <si>
    <t>Štrigova</t>
  </si>
  <si>
    <t>Vratišinec</t>
  </si>
  <si>
    <t>Ukupno</t>
  </si>
  <si>
    <t>Izvor podataka: Državni zavod za statistiku, 2023-2024.</t>
  </si>
  <si>
    <t>Umrli po skupinama bolesti te udio i stope na 10.000 stanovnika u Međimurskoj županiji u 2024.godini – sve dobi</t>
  </si>
  <si>
    <t>Skupine
bolesti</t>
  </si>
  <si>
    <t>10. međunarodna klasifikacija bolesti</t>
  </si>
  <si>
    <t>Muško</t>
  </si>
  <si>
    <t>%</t>
  </si>
  <si>
    <t>Stopa na 
10.000 st</t>
  </si>
  <si>
    <t>Žensko</t>
  </si>
  <si>
    <t>I</t>
  </si>
  <si>
    <t>Zarazne i parazitarne bolesti</t>
  </si>
  <si>
    <t>Umrli po skupinama bolesti te udio i stope na 10.000 stanovnika u Međimurskoj županiji u 2024.godini-0-64 godine i 65 &gt; godina - UKUPNO</t>
  </si>
  <si>
    <t>Skupine
Bolesti</t>
  </si>
  <si>
    <t>Ukupno 0-64</t>
  </si>
  <si>
    <t>Ukupno 65 &gt;</t>
  </si>
  <si>
    <t>Umrli po skupinama bolesti te udio i stope na 10.000 stanovnika u Međimurskoj županiji u 2024.godini - 0-64 godina i 65 &gt; godina - MUŠKO</t>
  </si>
  <si>
    <t>II</t>
  </si>
  <si>
    <t>Novotvorine</t>
  </si>
  <si>
    <t>0-64</t>
  </si>
  <si>
    <t>III</t>
  </si>
  <si>
    <t>Bolesti krvi i krvotvornog sustava</t>
  </si>
  <si>
    <t>65 &gt;</t>
  </si>
  <si>
    <t>IV</t>
  </si>
  <si>
    <t>Endokrine bolesti, bolesti prehrane i metabolizma</t>
  </si>
  <si>
    <t>V</t>
  </si>
  <si>
    <t>Duševni poremećaji i poremećaji ponašanja</t>
  </si>
  <si>
    <t>VI</t>
  </si>
  <si>
    <t>Bolesti živčanog sustava</t>
  </si>
  <si>
    <t>IX</t>
  </si>
  <si>
    <t>Bolesti cirkulacijskog sustava</t>
  </si>
  <si>
    <t>X</t>
  </si>
  <si>
    <t>Bolesti dišnog sustava</t>
  </si>
  <si>
    <t>XI</t>
  </si>
  <si>
    <t>Bolesti probavnog sustava</t>
  </si>
  <si>
    <t>XII</t>
  </si>
  <si>
    <t>Bolesti kože i potkožnog tkiva</t>
  </si>
  <si>
    <t>XIII</t>
  </si>
  <si>
    <t>Bolesti mišićno koštanog sustava</t>
  </si>
  <si>
    <t>XIV</t>
  </si>
  <si>
    <t>Bolesti genitourinarnog sustava</t>
  </si>
  <si>
    <t>XVIII</t>
  </si>
  <si>
    <t>Simptomi, znakovi i abnormalni klinički i lab. nalazi neuvršteni drugamo</t>
  </si>
  <si>
    <t>XIX</t>
  </si>
  <si>
    <t>Ozljede, otrovanja i ostale posljedice vanjskih uzroka</t>
  </si>
  <si>
    <t>XXII</t>
  </si>
  <si>
    <t>Šifre za posebnu namjenu (COVID-19)</t>
  </si>
  <si>
    <t>UKUPNO</t>
  </si>
  <si>
    <t>Napomena :</t>
  </si>
  <si>
    <t>Grube stope smrtnosti računate su na temelju podataka iz Procjene stanovništva po dobnim skupinama i spolu za Međimursku županiju 2024. god.</t>
  </si>
  <si>
    <t>Ukupno 104.948 stanovnika, muško- 51.854 žensko-53.094</t>
  </si>
  <si>
    <t>Izvor podataka:  Državni zavod za statistiku (DEM-2/24.), Obrada: ZZJZ Međimurske županije</t>
  </si>
  <si>
    <t>Umrli po skupinama bolesti te udio i stope na 10.000 stanovnika u Međimurskoj županiji u 2024.godini- 0-64 godina i 65 &gt; godina - ŽENSKO</t>
  </si>
  <si>
    <t>Ukupno 104.948 stanovnika, muško- 51.854 žensko-53.094, Ukupno 0-64 82.154 stanovnika, ukupno 65&gt; 22.794 stanovnika</t>
  </si>
  <si>
    <t>Ukupno 104.948 stanovnika, muško- 51.854 žensko-53.094, 0-64 muško- 42.177, žensko 39.977, 65&gt; muško- 9.677, žensko- 13.117</t>
  </si>
  <si>
    <t>Broj umrlih u Međimurskoj županiji prema dobnoj strukturi u 2024.god.</t>
  </si>
  <si>
    <t>DOBNE SKUPINE U GODINAMA</t>
  </si>
  <si>
    <t>MUŠKARCI</t>
  </si>
  <si>
    <t>ŽENE</t>
  </si>
  <si>
    <t>10-14</t>
  </si>
  <si>
    <t>15-19</t>
  </si>
  <si>
    <t>20-24</t>
  </si>
  <si>
    <t>25-29</t>
  </si>
  <si>
    <t>30-34</t>
  </si>
  <si>
    <t>35-39</t>
  </si>
  <si>
    <t>Broj umrlih i stope smrtnosti/100.000 st. od nasilne smrti u Međimurskoj županiji u 2024.godini prema vanjskom uzroku smrti te spolu i starosti umrlih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</si>
  <si>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</si>
  <si>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</si>
  <si>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</si>
  <si>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</si>
  <si>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</si>
  <si>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</si>
  <si>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</si>
  <si>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</si>
  <si>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Vanjski uzrok smrti</t>
  </si>
  <si>
    <t>0-14
N/stopa</t>
  </si>
  <si>
    <t>80 i više</t>
  </si>
  <si>
    <t>15-24
N/stopa</t>
  </si>
  <si>
    <t>25-39
N/stopa</t>
  </si>
  <si>
    <t>40-64
N/stopa</t>
  </si>
  <si>
    <t>65&gt;
N/stopa</t>
  </si>
  <si>
    <t>Ukupno
N/stopa</t>
  </si>
  <si>
    <t>Ukupno%</t>
  </si>
  <si>
    <t>Nesreće pri prijevozu (V01-V99)</t>
  </si>
  <si>
    <t>Izvor podataka: Državni zavod za statistiku-(DEM 2/24.), Obrada: ZZJZ Međimurske županije</t>
  </si>
  <si>
    <t>-</t>
  </si>
  <si>
    <t>MUŠKO</t>
  </si>
  <si>
    <t>ŽENSKO</t>
  </si>
  <si>
    <t>Padovi (W00-W19)</t>
  </si>
  <si>
    <t>Ostali vanjski uzroci slučajnih ozljeda (W20-X59)</t>
  </si>
  <si>
    <t>Namjerno samoozljeđivanje (X60-X84)</t>
  </si>
  <si>
    <t>Ostali vanjski uzroci (X85-Y98)</t>
  </si>
  <si>
    <t>NASILNE SMRTI</t>
  </si>
  <si>
    <t>SVEUKUPNO</t>
  </si>
  <si>
    <t>Rang ljestvica te udio deset vodećih uzroka smrti u Međimurskoj županiji u 2024. godini MUŠKARCI</t>
  </si>
  <si>
    <t>MKB-X
ŠIFRA</t>
  </si>
  <si>
    <t>DIJAGNOZA</t>
  </si>
  <si>
    <t>BROJ</t>
  </si>
  <si>
    <t>C 33-C34</t>
  </si>
  <si>
    <t>Zloćudna novotvorina dušnika, dušnica (bronha) i pluća</t>
  </si>
  <si>
    <t>I 20-I25</t>
  </si>
  <si>
    <t>Ishemične bolesti srca</t>
  </si>
  <si>
    <t>I60-I69</t>
  </si>
  <si>
    <t>Cerebrovaskularne bolesti</t>
  </si>
  <si>
    <t>E10-E14</t>
  </si>
  <si>
    <t>Dijabetes melitus</t>
  </si>
  <si>
    <t>I70</t>
  </si>
  <si>
    <t>Ateroskleroza</t>
  </si>
  <si>
    <t>K70-K74</t>
  </si>
  <si>
    <t>Kronične bolesti jetre i ciroza</t>
  </si>
  <si>
    <t>I10-I15</t>
  </si>
  <si>
    <t>Hipertenzivne bolesti</t>
  </si>
  <si>
    <t>C18-C21</t>
  </si>
  <si>
    <t>Zloćudne novotvorine debelog crijeva</t>
  </si>
  <si>
    <t>J40-J47</t>
  </si>
  <si>
    <t>Bronhitis, emfizem i astma</t>
  </si>
  <si>
    <t>C61</t>
  </si>
  <si>
    <t>Zloćudna novotvorina kestenjače(prostate)</t>
  </si>
  <si>
    <t>Prvih 10 uzroka smrti</t>
  </si>
  <si>
    <t>UMRLI</t>
  </si>
  <si>
    <t>Izvor podataka: Državni zavod za statistiku , 2024. (DEM-2/2024.)</t>
  </si>
  <si>
    <t>Obrada:ZZJZ Međimurske županije</t>
  </si>
  <si>
    <t>Rang ljestvica te udio deset vodećih uzroka smrti u Međimurskoj županiji u 2024. godini ŽENE</t>
  </si>
  <si>
    <t>Rang ljestvica te udio deset vodećih uzroka smrti u Hrvatskoj u 2024. godini MUŠKARCI</t>
  </si>
  <si>
    <t>I20 - I25</t>
  </si>
  <si>
    <t>Ishemična bolest srca - Ischaemic heart diseases</t>
  </si>
  <si>
    <t>Rang ljestvica te udio deset vodećih uzroka smrti u Hrvatskoj u 2023. godini ŽENE</t>
  </si>
  <si>
    <t>N17-N19</t>
  </si>
  <si>
    <t>Bubrežna insuficijencija</t>
  </si>
  <si>
    <t>C50</t>
  </si>
  <si>
    <t>Zloćudna novotvorina dojke</t>
  </si>
  <si>
    <t>S72</t>
  </si>
  <si>
    <t>Prijelom bedrene kosti</t>
  </si>
  <si>
    <t>I10 - I15</t>
  </si>
  <si>
    <t>Hipertenzivna bolest - Hypertensive diseases</t>
  </si>
  <si>
    <t>C33 - C34</t>
  </si>
  <si>
    <t>Zloćudna novotvorina dušnika, dušnica i pluća - Malignant neoplasms of trachea, bronchus and lung</t>
  </si>
  <si>
    <t>I60 - I69</t>
  </si>
  <si>
    <t>Cerebrovaskularne bolesti - Cerebrovascular diseases</t>
  </si>
  <si>
    <t>E10 - E14</t>
  </si>
  <si>
    <t>Šećerna bolest - Diabetes mellitus</t>
  </si>
  <si>
    <t>C18 - C21</t>
  </si>
  <si>
    <t>Zloćudne novotvorine debelog crijeva, rektuma i anusa - Malignant neoplasms of colon, rectum and anus</t>
  </si>
  <si>
    <t>J40 - J47</t>
  </si>
  <si>
    <t>Rang ljestvica te udio deset vodećih uzroka smrti u Međimurskoj županiji u 2024. godini UKUPNO</t>
  </si>
  <si>
    <t>Bronhitis, emfizem i astma - Bronchitis, emphysema and asthma</t>
  </si>
  <si>
    <t>Zloćudna novotvorina kestenjače (prostate) - Malignant neoplasm of prostate</t>
  </si>
  <si>
    <t>Ateroskleroza - Atherosclerosis</t>
  </si>
  <si>
    <t>K70; K73 - K74</t>
  </si>
  <si>
    <t>Kronične bolesti jetre i ciroza - Chronic liver diseases and cirrhosis</t>
  </si>
  <si>
    <t>Zloćudna novotvorina dojke - Malignant neoplasm of breast</t>
  </si>
  <si>
    <t>N17 - N19</t>
  </si>
  <si>
    <t>Bubrežna insuficijencija - Renal failure</t>
  </si>
  <si>
    <t>Izvor podataka: Hrvatski zavod za javno zdravstvo, Hrvatski zdravstveno-statistički ljetopis za 2024. god.-tablični podaci, Zagreb, 2025.</t>
  </si>
  <si>
    <t>Rang ljestvica te udio deset vodećih uzroka smrti u Hrvatskoj u 2024. godini UKUPNO</t>
  </si>
  <si>
    <t>Izvor podataka: Hrvatski zavod za javno zdravstvo, Hrvatski zdravstveno-statistički ljetopis za 2024 god.-tablični podaci; Zagreb, 2025.</t>
  </si>
  <si>
    <t>Broj umrlih od svih sijela raka u Međimurskoj županiji u 2024.godini prema dobnoj i spolnoj strukturi</t>
  </si>
  <si>
    <t>80-84</t>
  </si>
  <si>
    <t>85 i više</t>
  </si>
  <si>
    <t>Izvor podataka:Državni zavod za statistiku ( DEM-2/24.), Obrada: ZZJZ Međimurske županije</t>
  </si>
  <si>
    <t>Rang ljestvica, udio pojedinih sijela raka u ukupnom broju umrlih od raka, te grube stope smrtnosti na 100.000 stanovnika u Međimurskoj županiji u 2024.godini – MUŠKARCI</t>
  </si>
  <si>
    <t>Naziv bolesti</t>
  </si>
  <si>
    <t>Muški</t>
  </si>
  <si>
    <t>St. smrt. / 100.000 st.</t>
  </si>
  <si>
    <t>C34</t>
  </si>
  <si>
    <t>Zloćudna novotvorina dušnica (bronha) i pluća</t>
  </si>
  <si>
    <t>Rang ljestvica, udio pojedinih sijela raka u ukupnom broju umrlih od raka, te grube stope smrtnosti na 100.000 stanovnika u Međimurskoj županiji u 2024.godini - ŽENE</t>
  </si>
  <si>
    <t>C18-C20</t>
  </si>
  <si>
    <t>Zloćudna novotvorina debelog crijeva (kolona), sigmoidn. prijelaza i rektuma</t>
  </si>
  <si>
    <t>Žene</t>
  </si>
  <si>
    <t>Broj umrlih od različitih sijela raka u 2024. god. ( klasifikacija prema spolu)</t>
  </si>
  <si>
    <t>Zloćudna novotvorina debelog crijeva (kolona),sigmoidn. prijelaza i rektuma</t>
  </si>
  <si>
    <t>C16</t>
  </si>
  <si>
    <t>Zloćudna novotvorina želuca</t>
  </si>
  <si>
    <t>C25</t>
  </si>
  <si>
    <t>Zloćudna novotvorina gušteraće</t>
  </si>
  <si>
    <t>Ženski</t>
  </si>
  <si>
    <t>C22</t>
  </si>
  <si>
    <t>Zloćudna novotvorina jetre i intrahepatičnih žučnih vodova</t>
  </si>
  <si>
    <t>C43</t>
  </si>
  <si>
    <t>Zloćudni melanom kože</t>
  </si>
  <si>
    <t>C80</t>
  </si>
  <si>
    <t>Zloćudna novotvorina bez specificiranog sijela</t>
  </si>
  <si>
    <t>C90</t>
  </si>
  <si>
    <t>Multipli mijelom i zloćudne plazmocitne novotvorine</t>
  </si>
  <si>
    <t>C44</t>
  </si>
  <si>
    <t>Ostale zloćudne novotvorine kože</t>
  </si>
  <si>
    <t>C67</t>
  </si>
  <si>
    <t>Zloćudna novotvorina mokraćnuga mjehura</t>
  </si>
  <si>
    <t>Broj novih slučajeva raka u Međimurskoj županiji prema spolu od 1984.-2024. godine</t>
  </si>
  <si>
    <t>C71</t>
  </si>
  <si>
    <t>Zloćudna novotvorina mozga</t>
  </si>
  <si>
    <t>COO-C14 usne, usna šupljina i ždrijelo</t>
  </si>
  <si>
    <t>Ostalo</t>
  </si>
  <si>
    <t>godina</t>
  </si>
  <si>
    <t>Zloćudna novotvorina gušterače</t>
  </si>
  <si>
    <t>muški</t>
  </si>
  <si>
    <t>Ostale zloćudne novotvorine</t>
  </si>
  <si>
    <t>žene</t>
  </si>
  <si>
    <t>ukupno</t>
  </si>
  <si>
    <t>C02 ostali i nespecificirani dijelovi jezika</t>
  </si>
  <si>
    <t>1984.</t>
  </si>
  <si>
    <t>C56</t>
  </si>
  <si>
    <t>Zloćudna novotvorina jajnika</t>
  </si>
  <si>
    <t>1985.</t>
  </si>
  <si>
    <t>C08 ostale i nespecificirane velike žlijezde slinovnice</t>
  </si>
  <si>
    <t>1986.</t>
  </si>
  <si>
    <t>1987.</t>
  </si>
  <si>
    <t>C09 krajnici</t>
  </si>
  <si>
    <t>C54</t>
  </si>
  <si>
    <t>1988.</t>
  </si>
  <si>
    <t>Zloćudna novotvorina maternice(korpusa)</t>
  </si>
  <si>
    <t>C10 orofarinksa</t>
  </si>
  <si>
    <t>1989.</t>
  </si>
  <si>
    <t>1990.</t>
  </si>
  <si>
    <t>C11 nazofarinks</t>
  </si>
  <si>
    <t>1991.</t>
  </si>
  <si>
    <t>C13 hipofarinks</t>
  </si>
  <si>
    <t>1992.</t>
  </si>
  <si>
    <t>1993.</t>
  </si>
  <si>
    <t>C15-C26 probavnih organa</t>
  </si>
  <si>
    <t>1994.</t>
  </si>
  <si>
    <t>1995.</t>
  </si>
  <si>
    <t>1996.</t>
  </si>
  <si>
    <t>1997.</t>
  </si>
  <si>
    <t>1998.</t>
  </si>
  <si>
    <t>1999.</t>
  </si>
  <si>
    <t>C15 jednjak</t>
  </si>
  <si>
    <t>2000.</t>
  </si>
  <si>
    <t>2001.</t>
  </si>
  <si>
    <t>C16 želudac</t>
  </si>
  <si>
    <t>C18 debelo crijevo (kolon)</t>
  </si>
  <si>
    <t>C19 Rektosignoidni prijelaz</t>
  </si>
  <si>
    <t>C51</t>
  </si>
  <si>
    <t>C20 završno debelo crijevo (rektum)</t>
  </si>
  <si>
    <t>Zloćudna novotvorina stidnice</t>
  </si>
  <si>
    <t>C22 jetra i intrahepatični žučni vodovi</t>
  </si>
  <si>
    <t>C23 žučni mjehur</t>
  </si>
  <si>
    <t>C24 ostali i nespecificirani dijelovi bilijarnog trakta</t>
  </si>
  <si>
    <t>C25 gušterača</t>
  </si>
  <si>
    <t>C64</t>
  </si>
  <si>
    <t>C26 ostali i nedovoljno definirani probavni organi</t>
  </si>
  <si>
    <t>C30-C39 dišnih i organa prsnog koša</t>
  </si>
  <si>
    <t>Zloćudna novotvorina bubrega</t>
  </si>
  <si>
    <t>C32 grkljan (larinks)</t>
  </si>
  <si>
    <t>C34 dušnice (bronh) i pluća</t>
  </si>
  <si>
    <t>C40-C41 kosti i zglobne hrskavice</t>
  </si>
  <si>
    <t>2019.</t>
  </si>
  <si>
    <t>2020.</t>
  </si>
  <si>
    <t>C40 kosti i zglobne hrskavice udova</t>
  </si>
  <si>
    <t>C41 kosti i zglobna hrskavica nespecificirano</t>
  </si>
  <si>
    <t>C43-C44 melanom i ostale zloćudne novotvorine kože</t>
  </si>
  <si>
    <t>C43 zloćudni melanom kože</t>
  </si>
  <si>
    <t>C44 ostale zloćudne novotvorine kože</t>
  </si>
  <si>
    <t>C45-C49 mezotelijalno i meko tkivo</t>
  </si>
  <si>
    <t>C45 mezoteliom</t>
  </si>
  <si>
    <t>C49 ostalo vezivno i meko tkivo</t>
  </si>
  <si>
    <t>C50 dojka</t>
  </si>
  <si>
    <t>C51-C58 ženski spolni organi</t>
  </si>
  <si>
    <t>C51 stidnica</t>
  </si>
  <si>
    <t>C53 vrat maternice</t>
  </si>
  <si>
    <t>C54 tijelo maternice</t>
  </si>
  <si>
    <t>C56 jajnik (ovarij)</t>
  </si>
  <si>
    <t>C60-C63 muški spolni organi</t>
  </si>
  <si>
    <t>C61 prostata (kestenjača)</t>
  </si>
  <si>
    <t>C64-C68 urinarni sustav</t>
  </si>
  <si>
    <t>C64 bubreg (osim bubrežne zdjelice)</t>
  </si>
  <si>
    <t>C67 mokraćni mjehur</t>
  </si>
  <si>
    <t>C68 ostali i nespecificirani muški spolni organi</t>
  </si>
  <si>
    <t>C69-C72 oko, mozak i ostali dijelovi središnjeg živčanog sustava</t>
  </si>
  <si>
    <t>C71 mozak</t>
  </si>
  <si>
    <t>C73-C75 štitnjača i endokrine žlijezde</t>
  </si>
  <si>
    <t>C73 štitnjača</t>
  </si>
  <si>
    <t>C74 nadbubrežna žlijezda</t>
  </si>
  <si>
    <t>C76-C80 nedovoljno definirana, sekundarna i nespecificirana sijela</t>
  </si>
  <si>
    <t>C80 bez specificiranog sijela</t>
  </si>
  <si>
    <t>C81-C96 limfno, hematopoezno i srodno tkivo</t>
  </si>
  <si>
    <t>C81 Hodgkinova bolest</t>
  </si>
  <si>
    <t>C83 difuzni non-Hodgkinov limfom</t>
  </si>
  <si>
    <t>C85 ostale i nespecificirane vrste non Hodgkin limfoma</t>
  </si>
  <si>
    <t>C88 zloćudne imunoproliferativne bolesti</t>
  </si>
  <si>
    <t>C90 multipli mijelom i zloćudne plazmocitne novotvorine</t>
  </si>
  <si>
    <t>C91 limfatična leukemija</t>
  </si>
  <si>
    <t>C92 mijeloična leukemija</t>
  </si>
  <si>
    <t>C94 ostale leukemije specificirane vrste stanica</t>
  </si>
  <si>
    <t>D37-D48 novotvorine nepoznate i nesigurne prirode</t>
  </si>
  <si>
    <t>D37 usna šupljina i probavni organi nesigurne ili nepoznate prirode</t>
  </si>
  <si>
    <t>D42 moždane ovojnice nesigurne ili nepoznate prirode</t>
  </si>
  <si>
    <t>D44 žlijezde s unutarnjim izlučivanjem nesigurne ili nepoznate prirode</t>
  </si>
  <si>
    <t>D46 mijelodisplastični sindromi</t>
  </si>
  <si>
    <t>D47 ostale novotvorine limfnoga, hematopoeznoga i srodnoga tkiva</t>
  </si>
  <si>
    <t>Izvor podataka:Državni zavod za statistiku ( DEM-2/2024.),  Obrada: ZZJZ Međimurske županije</t>
  </si>
  <si>
    <t>Stope perinatalnog mortaliteta u Međimurskoj županiji i u Republici Hrvatskoj u razdoblju od 2002.-2024. Godine</t>
  </si>
  <si>
    <t>MKB-X ŠIFRA</t>
  </si>
</sst>
</file>

<file path=xl/styles.xml><?xml version="1.0" encoding="utf-8"?>
<styleSheet xmlns="http://schemas.openxmlformats.org/spreadsheetml/2006/main">
  <numFmts count="2">
    <numFmt numFmtId="164" formatCode="0.0"/>
    <numFmt numFmtId="165" formatCode="d\-m"/>
  </numFmts>
  <fonts count="21">
    <font>
      <sz val="10"/>
      <color rgb="FF000000"/>
      <name val="Arial"/>
      <scheme val="minor"/>
    </font>
    <font>
      <sz val="10"/>
      <color theme="1"/>
      <name val="Arial"/>
      <scheme val="minor"/>
    </font>
    <font>
      <b/>
      <sz val="10"/>
      <color theme="1"/>
      <name val="Arial"/>
      <scheme val="minor"/>
    </font>
    <font>
      <sz val="10"/>
      <name val="Arial"/>
    </font>
    <font>
      <sz val="8"/>
      <color theme="1"/>
      <name val="&quot;Arial&quot;"/>
    </font>
    <font>
      <sz val="8"/>
      <color theme="1"/>
      <name val="Arial"/>
      <scheme val="minor"/>
    </font>
    <font>
      <sz val="10"/>
      <color theme="1"/>
      <name val="Arial"/>
    </font>
    <font>
      <sz val="7"/>
      <color theme="1"/>
      <name val="&quot;Arial&quot;"/>
    </font>
    <font>
      <sz val="10"/>
      <color rgb="FF000000"/>
      <name val="Arial"/>
    </font>
    <font>
      <sz val="10"/>
      <color rgb="FF000000"/>
      <name val="Arial"/>
    </font>
    <font>
      <sz val="11"/>
      <color theme="1"/>
      <name val="&quot;Arial&quot;"/>
    </font>
    <font>
      <b/>
      <sz val="10"/>
      <color theme="1"/>
      <name val="Arial"/>
    </font>
    <font>
      <sz val="10"/>
      <color theme="1"/>
      <name val="Arial"/>
    </font>
    <font>
      <sz val="10"/>
      <color theme="1"/>
      <name val="&quot;Times New Roman&quot;"/>
    </font>
    <font>
      <b/>
      <sz val="11"/>
      <color theme="1"/>
      <name val="Arial"/>
    </font>
    <font>
      <b/>
      <sz val="11"/>
      <color theme="1"/>
      <name val="Arial"/>
      <scheme val="minor"/>
    </font>
    <font>
      <b/>
      <sz val="11"/>
      <color rgb="FF000000"/>
      <name val="Arial"/>
    </font>
    <font>
      <b/>
      <sz val="14"/>
      <name val="Arial"/>
      <family val="2"/>
      <charset val="238"/>
    </font>
    <font>
      <b/>
      <sz val="14"/>
      <name val="&quot;Arial&quot;"/>
    </font>
    <font>
      <sz val="10"/>
      <color theme="1"/>
      <name val="Arial"/>
      <family val="2"/>
      <charset val="238"/>
      <scheme val="minor"/>
    </font>
    <font>
      <b/>
      <sz val="10"/>
      <color theme="1"/>
      <name val="Arial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40">
    <xf numFmtId="0" fontId="0" fillId="0" borderId="0" xfId="0" applyFont="1" applyAlignment="1"/>
    <xf numFmtId="0" fontId="1" fillId="0" borderId="0" xfId="0" applyFont="1" applyAlignment="1"/>
    <xf numFmtId="0" fontId="1" fillId="0" borderId="1" xfId="0" applyFont="1" applyBorder="1" applyAlignment="1"/>
    <xf numFmtId="0" fontId="1" fillId="0" borderId="4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/>
    <xf numFmtId="0" fontId="4" fillId="0" borderId="0" xfId="0" applyFont="1" applyAlignment="1"/>
    <xf numFmtId="3" fontId="2" fillId="0" borderId="1" xfId="0" applyNumberFormat="1" applyFont="1" applyBorder="1" applyAlignment="1">
      <alignment horizontal="center"/>
    </xf>
    <xf numFmtId="3" fontId="2" fillId="0" borderId="4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3" fontId="2" fillId="0" borderId="6" xfId="0" applyNumberFormat="1" applyFont="1" applyBorder="1" applyAlignment="1">
      <alignment horizontal="center"/>
    </xf>
    <xf numFmtId="3" fontId="1" fillId="0" borderId="7" xfId="0" applyNumberFormat="1" applyFont="1" applyBorder="1" applyAlignment="1">
      <alignment horizontal="center"/>
    </xf>
    <xf numFmtId="3" fontId="1" fillId="0" borderId="0" xfId="0" applyNumberFormat="1" applyFont="1" applyAlignment="1">
      <alignment horizontal="center"/>
    </xf>
    <xf numFmtId="3" fontId="1" fillId="0" borderId="8" xfId="0" applyNumberFormat="1" applyFont="1" applyBorder="1" applyAlignment="1">
      <alignment horizontal="center"/>
    </xf>
    <xf numFmtId="0" fontId="1" fillId="0" borderId="0" xfId="0" applyFont="1" applyAlignment="1">
      <alignment horizontal="left"/>
    </xf>
    <xf numFmtId="3" fontId="6" fillId="0" borderId="0" xfId="0" applyNumberFormat="1" applyFont="1" applyAlignment="1">
      <alignment horizontal="center"/>
    </xf>
    <xf numFmtId="3" fontId="1" fillId="0" borderId="1" xfId="0" applyNumberFormat="1" applyFont="1" applyBorder="1" applyAlignment="1">
      <alignment horizontal="center"/>
    </xf>
    <xf numFmtId="3" fontId="1" fillId="0" borderId="4" xfId="0" applyNumberFormat="1" applyFont="1" applyBorder="1" applyAlignment="1">
      <alignment horizontal="center"/>
    </xf>
    <xf numFmtId="3" fontId="1" fillId="0" borderId="6" xfId="0" applyNumberFormat="1" applyFont="1" applyBorder="1" applyAlignment="1">
      <alignment horizontal="center"/>
    </xf>
    <xf numFmtId="0" fontId="7" fillId="0" borderId="0" xfId="0" applyFont="1" applyAlignment="1"/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  <xf numFmtId="1" fontId="1" fillId="0" borderId="8" xfId="0" applyNumberFormat="1" applyFont="1" applyBorder="1" applyAlignment="1">
      <alignment horizontal="center"/>
    </xf>
    <xf numFmtId="164" fontId="1" fillId="0" borderId="0" xfId="0" applyNumberFormat="1" applyFont="1" applyAlignment="1">
      <alignment horizontal="center"/>
    </xf>
    <xf numFmtId="2" fontId="1" fillId="0" borderId="8" xfId="0" applyNumberFormat="1" applyFont="1" applyBorder="1" applyAlignment="1">
      <alignment horizontal="center"/>
    </xf>
    <xf numFmtId="0" fontId="1" fillId="0" borderId="4" xfId="0" applyFont="1" applyBorder="1" applyAlignment="1"/>
    <xf numFmtId="0" fontId="1" fillId="0" borderId="0" xfId="0" applyFont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164" fontId="1" fillId="0" borderId="0" xfId="0" applyNumberFormat="1" applyFont="1" applyAlignment="1">
      <alignment horizontal="center"/>
    </xf>
    <xf numFmtId="0" fontId="1" fillId="0" borderId="4" xfId="0" applyFont="1" applyBorder="1"/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2" fontId="1" fillId="0" borderId="6" xfId="0" applyNumberFormat="1" applyFont="1" applyBorder="1" applyAlignment="1">
      <alignment horizontal="center"/>
    </xf>
    <xf numFmtId="1" fontId="1" fillId="0" borderId="4" xfId="0" applyNumberFormat="1" applyFont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0" fontId="1" fillId="0" borderId="9" xfId="0" applyFont="1" applyBorder="1" applyAlignment="1"/>
    <xf numFmtId="0" fontId="1" fillId="0" borderId="9" xfId="0" applyFont="1" applyBorder="1" applyAlignment="1">
      <alignment horizontal="center"/>
    </xf>
    <xf numFmtId="165" fontId="1" fillId="0" borderId="4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2" fontId="8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0" borderId="4" xfId="0" applyFont="1" applyBorder="1" applyAlignment="1">
      <alignment horizontal="center"/>
    </xf>
    <xf numFmtId="164" fontId="1" fillId="0" borderId="4" xfId="0" applyNumberFormat="1" applyFont="1" applyBorder="1" applyAlignment="1">
      <alignment horizontal="center"/>
    </xf>
    <xf numFmtId="0" fontId="9" fillId="0" borderId="0" xfId="0" applyFont="1" applyAlignment="1">
      <alignment horizontal="center"/>
    </xf>
    <xf numFmtId="2" fontId="9" fillId="0" borderId="0" xfId="0" applyNumberFormat="1" applyFont="1" applyAlignment="1">
      <alignment horizontal="center"/>
    </xf>
    <xf numFmtId="2" fontId="1" fillId="0" borderId="4" xfId="0" applyNumberFormat="1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0" borderId="0" xfId="0" applyFont="1" applyAlignment="1"/>
    <xf numFmtId="0" fontId="4" fillId="0" borderId="0" xfId="0" applyFont="1"/>
    <xf numFmtId="0" fontId="11" fillId="0" borderId="0" xfId="0" applyFont="1" applyAlignment="1">
      <alignment horizontal="center"/>
    </xf>
    <xf numFmtId="0" fontId="11" fillId="0" borderId="3" xfId="0" applyFont="1" applyBorder="1" applyAlignment="1">
      <alignment horizontal="left"/>
    </xf>
    <xf numFmtId="0" fontId="11" fillId="0" borderId="0" xfId="0" applyFont="1" applyAlignment="1">
      <alignment horizontal="left"/>
    </xf>
    <xf numFmtId="0" fontId="11" fillId="0" borderId="3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1" fillId="0" borderId="9" xfId="0" applyFont="1" applyBorder="1" applyAlignment="1">
      <alignment horizontal="center"/>
    </xf>
    <xf numFmtId="0" fontId="12" fillId="0" borderId="4" xfId="0" applyFont="1" applyBorder="1" applyAlignment="1"/>
    <xf numFmtId="0" fontId="11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3" fillId="0" borderId="0" xfId="0" applyFont="1"/>
    <xf numFmtId="0" fontId="1" fillId="0" borderId="10" xfId="0" applyFont="1" applyBorder="1" applyAlignment="1">
      <alignment horizontal="center"/>
    </xf>
    <xf numFmtId="0" fontId="1" fillId="0" borderId="10" xfId="0" applyFont="1" applyBorder="1" applyAlignment="1">
      <alignment vertical="center"/>
    </xf>
    <xf numFmtId="0" fontId="1" fillId="0" borderId="10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9" fillId="0" borderId="9" xfId="0" applyFont="1" applyBorder="1" applyAlignment="1">
      <alignment horizontal="center"/>
    </xf>
    <xf numFmtId="0" fontId="12" fillId="0" borderId="11" xfId="0" applyFont="1" applyBorder="1" applyAlignment="1">
      <alignment vertical="top"/>
    </xf>
    <xf numFmtId="0" fontId="1" fillId="0" borderId="7" xfId="0" applyFont="1" applyBorder="1"/>
    <xf numFmtId="0" fontId="9" fillId="0" borderId="4" xfId="0" applyFont="1" applyBorder="1" applyAlignment="1">
      <alignment horizontal="center"/>
    </xf>
    <xf numFmtId="0" fontId="12" fillId="0" borderId="1" xfId="0" applyFont="1" applyBorder="1" applyAlignment="1">
      <alignment vertical="top"/>
    </xf>
    <xf numFmtId="0" fontId="9" fillId="0" borderId="12" xfId="0" applyFont="1" applyBorder="1" applyAlignment="1">
      <alignment horizontal="center"/>
    </xf>
    <xf numFmtId="0" fontId="12" fillId="0" borderId="12" xfId="0" applyFont="1" applyBorder="1" applyAlignment="1">
      <alignment vertical="top"/>
    </xf>
    <xf numFmtId="0" fontId="12" fillId="0" borderId="10" xfId="0" applyFont="1" applyBorder="1" applyAlignment="1"/>
    <xf numFmtId="0" fontId="12" fillId="0" borderId="10" xfId="0" applyFont="1" applyBorder="1"/>
    <xf numFmtId="0" fontId="2" fillId="0" borderId="10" xfId="0" applyFont="1" applyBorder="1" applyAlignment="1">
      <alignment horizontal="center"/>
    </xf>
    <xf numFmtId="0" fontId="14" fillId="0" borderId="10" xfId="0" applyFont="1" applyBorder="1" applyAlignment="1"/>
    <xf numFmtId="0" fontId="9" fillId="0" borderId="10" xfId="0" applyFont="1" applyBorder="1" applyAlignment="1"/>
    <xf numFmtId="0" fontId="9" fillId="0" borderId="3" xfId="0" applyFont="1" applyBorder="1" applyAlignment="1">
      <alignment horizontal="center"/>
    </xf>
    <xf numFmtId="0" fontId="9" fillId="0" borderId="7" xfId="0" applyFont="1" applyBorder="1" applyAlignment="1"/>
    <xf numFmtId="0" fontId="9" fillId="0" borderId="10" xfId="0" applyFont="1" applyBorder="1" applyAlignment="1">
      <alignment horizontal="center"/>
    </xf>
    <xf numFmtId="0" fontId="15" fillId="0" borderId="10" xfId="0" applyFont="1" applyBorder="1" applyAlignment="1">
      <alignment horizontal="center"/>
    </xf>
    <xf numFmtId="0" fontId="12" fillId="0" borderId="6" xfId="0" applyFont="1" applyBorder="1" applyAlignment="1">
      <alignment vertical="top"/>
    </xf>
    <xf numFmtId="0" fontId="12" fillId="0" borderId="10" xfId="0" applyFont="1" applyBorder="1" applyAlignment="1">
      <alignment horizontal="center"/>
    </xf>
    <xf numFmtId="0" fontId="14" fillId="0" borderId="10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12" fillId="0" borderId="1" xfId="0" applyFont="1" applyBorder="1" applyAlignment="1"/>
    <xf numFmtId="0" fontId="2" fillId="0" borderId="13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4" fillId="0" borderId="1" xfId="0" applyFont="1" applyBorder="1" applyAlignment="1"/>
    <xf numFmtId="0" fontId="9" fillId="0" borderId="6" xfId="0" applyFont="1" applyBorder="1" applyAlignment="1"/>
    <xf numFmtId="0" fontId="9" fillId="0" borderId="14" xfId="0" applyFont="1" applyBorder="1" applyAlignment="1">
      <alignment horizontal="center"/>
    </xf>
    <xf numFmtId="0" fontId="12" fillId="0" borderId="8" xfId="0" applyFont="1" applyBorder="1" applyAlignment="1">
      <alignment vertical="top"/>
    </xf>
    <xf numFmtId="0" fontId="2" fillId="0" borderId="15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6" fillId="0" borderId="10" xfId="0" applyFont="1" applyBorder="1" applyAlignment="1">
      <alignment horizontal="center"/>
    </xf>
    <xf numFmtId="0" fontId="17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19" fillId="0" borderId="0" xfId="0" applyFont="1" applyAlignment="1"/>
    <xf numFmtId="0" fontId="8" fillId="0" borderId="2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164" fontId="1" fillId="0" borderId="3" xfId="0" applyNumberFormat="1" applyFont="1" applyBorder="1" applyAlignment="1">
      <alignment horizontal="center" vertical="center"/>
    </xf>
    <xf numFmtId="0" fontId="19" fillId="0" borderId="4" xfId="0" applyFont="1" applyBorder="1" applyAlignment="1"/>
    <xf numFmtId="3" fontId="12" fillId="0" borderId="3" xfId="0" applyNumberFormat="1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3" fontId="12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3" fontId="11" fillId="0" borderId="4" xfId="0" applyNumberFormat="1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3" fontId="11" fillId="0" borderId="9" xfId="0" applyNumberFormat="1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164" fontId="1" fillId="0" borderId="4" xfId="0" applyNumberFormat="1" applyFont="1" applyBorder="1" applyAlignment="1">
      <alignment horizontal="center" vertical="center"/>
    </xf>
    <xf numFmtId="3" fontId="11" fillId="0" borderId="3" xfId="0" applyNumberFormat="1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/>
    </xf>
    <xf numFmtId="164" fontId="12" fillId="0" borderId="10" xfId="0" applyNumberFormat="1" applyFont="1" applyBorder="1" applyAlignment="1">
      <alignment horizontal="center"/>
    </xf>
    <xf numFmtId="2" fontId="12" fillId="0" borderId="1" xfId="0" applyNumberFormat="1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2" fontId="12" fillId="0" borderId="10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3" xfId="0" applyFont="1" applyBorder="1"/>
    <xf numFmtId="0" fontId="3" fillId="0" borderId="5" xfId="0" applyFont="1" applyBorder="1"/>
    <xf numFmtId="0" fontId="1" fillId="0" borderId="4" xfId="0" applyFont="1" applyBorder="1" applyAlignment="1">
      <alignment horizontal="center" vertical="center"/>
    </xf>
    <xf numFmtId="0" fontId="3" fillId="0" borderId="4" xfId="0" applyFont="1" applyBorder="1"/>
    <xf numFmtId="0" fontId="20" fillId="0" borderId="0" xfId="0" applyFont="1" applyAlignment="1"/>
    <xf numFmtId="0" fontId="0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J35"/>
  <sheetViews>
    <sheetView showGridLines="0" tabSelected="1" workbookViewId="0">
      <selection activeCell="A41" sqref="A41"/>
    </sheetView>
  </sheetViews>
  <sheetFormatPr defaultColWidth="12.5703125" defaultRowHeight="15.75" customHeight="1"/>
  <cols>
    <col min="1" max="1" width="18.140625" customWidth="1"/>
  </cols>
  <sheetData>
    <row r="1" spans="1:10" ht="20.100000000000001" customHeight="1">
      <c r="A1" s="104" t="s">
        <v>0</v>
      </c>
      <c r="B1" s="1"/>
      <c r="E1" s="1"/>
      <c r="H1" s="1"/>
    </row>
    <row r="2" spans="1:10" ht="12.75">
      <c r="B2" s="1"/>
      <c r="E2" s="1"/>
      <c r="H2" s="1"/>
    </row>
    <row r="3" spans="1:10" ht="12.75">
      <c r="B3" s="132" t="s">
        <v>2</v>
      </c>
      <c r="C3" s="133"/>
      <c r="D3" s="134"/>
      <c r="E3" s="132" t="s">
        <v>6</v>
      </c>
      <c r="F3" s="133"/>
      <c r="G3" s="134"/>
      <c r="H3" s="132" t="s">
        <v>6</v>
      </c>
      <c r="I3" s="133"/>
      <c r="J3" s="134"/>
    </row>
    <row r="4" spans="1:10" ht="12.75">
      <c r="B4" s="6" t="s">
        <v>14</v>
      </c>
      <c r="C4" s="3" t="s">
        <v>18</v>
      </c>
      <c r="D4" s="4" t="s">
        <v>22</v>
      </c>
      <c r="E4" s="6" t="s">
        <v>14</v>
      </c>
      <c r="F4" s="3" t="s">
        <v>18</v>
      </c>
      <c r="G4" s="4" t="s">
        <v>22</v>
      </c>
      <c r="H4" s="6" t="s">
        <v>27</v>
      </c>
      <c r="I4" s="3" t="s">
        <v>29</v>
      </c>
      <c r="J4" s="4" t="s">
        <v>30</v>
      </c>
    </row>
    <row r="5" spans="1:10" ht="12.75">
      <c r="A5" s="7" t="s">
        <v>33</v>
      </c>
      <c r="B5" s="9">
        <v>386</v>
      </c>
      <c r="C5" s="10">
        <v>423</v>
      </c>
      <c r="D5" s="13">
        <v>-37</v>
      </c>
      <c r="E5" s="9">
        <v>337</v>
      </c>
      <c r="F5" s="10">
        <v>429</v>
      </c>
      <c r="G5" s="13">
        <v>-92</v>
      </c>
      <c r="H5" s="9">
        <v>8.3000000000000007</v>
      </c>
      <c r="I5" s="10">
        <v>10.5</v>
      </c>
      <c r="J5" s="13">
        <v>-2.2999999999999998</v>
      </c>
    </row>
    <row r="6" spans="1:10" ht="12.75">
      <c r="A6" s="1" t="s">
        <v>37</v>
      </c>
      <c r="B6" s="14">
        <v>258</v>
      </c>
      <c r="C6" s="15">
        <v>279</v>
      </c>
      <c r="D6" s="16">
        <v>-21</v>
      </c>
      <c r="E6" s="14">
        <v>234</v>
      </c>
      <c r="F6" s="15">
        <v>281</v>
      </c>
      <c r="G6" s="16">
        <v>-47</v>
      </c>
      <c r="H6" s="14">
        <v>8.4</v>
      </c>
      <c r="I6" s="15">
        <v>10.1</v>
      </c>
      <c r="J6" s="16">
        <v>-1.7</v>
      </c>
    </row>
    <row r="7" spans="1:10" ht="12.75">
      <c r="A7" s="1" t="s">
        <v>38</v>
      </c>
      <c r="B7" s="14">
        <v>67</v>
      </c>
      <c r="C7" s="18">
        <v>73</v>
      </c>
      <c r="D7" s="16">
        <v>-6</v>
      </c>
      <c r="E7" s="14">
        <v>48</v>
      </c>
      <c r="F7" s="15">
        <v>75</v>
      </c>
      <c r="G7" s="16">
        <v>-27</v>
      </c>
      <c r="H7" s="14">
        <v>6.8</v>
      </c>
      <c r="I7" s="15">
        <v>10.6</v>
      </c>
      <c r="J7" s="16">
        <v>-3.8</v>
      </c>
    </row>
    <row r="8" spans="1:10" ht="12.75">
      <c r="A8" s="1" t="s">
        <v>39</v>
      </c>
      <c r="B8" s="14">
        <v>61</v>
      </c>
      <c r="C8" s="15">
        <v>71</v>
      </c>
      <c r="D8" s="16">
        <v>-10</v>
      </c>
      <c r="E8" s="14">
        <v>55</v>
      </c>
      <c r="F8" s="15">
        <v>73</v>
      </c>
      <c r="G8" s="16">
        <v>-18</v>
      </c>
      <c r="H8" s="14">
        <v>9.6999999999999993</v>
      </c>
      <c r="I8" s="15">
        <v>12.9</v>
      </c>
      <c r="J8" s="16">
        <v>-3.2</v>
      </c>
    </row>
    <row r="9" spans="1:10" ht="12.75">
      <c r="A9" s="7" t="s">
        <v>40</v>
      </c>
      <c r="B9" s="9">
        <v>631</v>
      </c>
      <c r="C9" s="10">
        <v>790</v>
      </c>
      <c r="D9" s="13">
        <v>-159</v>
      </c>
      <c r="E9" s="9">
        <v>570</v>
      </c>
      <c r="F9" s="10">
        <v>762</v>
      </c>
      <c r="G9" s="13">
        <v>-192</v>
      </c>
      <c r="H9" s="9">
        <v>8.9</v>
      </c>
      <c r="I9" s="10">
        <v>11.9</v>
      </c>
      <c r="J9" s="13">
        <v>-3</v>
      </c>
    </row>
    <row r="10" spans="1:10" ht="12.75">
      <c r="A10" s="1" t="s">
        <v>41</v>
      </c>
      <c r="B10" s="14">
        <v>20</v>
      </c>
      <c r="C10" s="15">
        <v>33</v>
      </c>
      <c r="D10" s="16">
        <v>-13</v>
      </c>
      <c r="E10" s="14">
        <v>13</v>
      </c>
      <c r="F10" s="15">
        <v>34</v>
      </c>
      <c r="G10" s="16">
        <v>-21</v>
      </c>
      <c r="H10" s="14">
        <v>4.7</v>
      </c>
      <c r="I10" s="15">
        <v>12.3</v>
      </c>
      <c r="J10" s="16">
        <v>-7.6</v>
      </c>
    </row>
    <row r="11" spans="1:10" ht="12.75">
      <c r="A11" s="1" t="s">
        <v>42</v>
      </c>
      <c r="B11" s="14">
        <v>5</v>
      </c>
      <c r="C11" s="15">
        <v>8</v>
      </c>
      <c r="D11" s="16">
        <v>-3</v>
      </c>
      <c r="E11" s="14">
        <v>6</v>
      </c>
      <c r="F11" s="15">
        <v>9</v>
      </c>
      <c r="G11" s="16">
        <v>-3</v>
      </c>
      <c r="H11" s="14">
        <v>8.6</v>
      </c>
      <c r="I11" s="15">
        <v>12.9</v>
      </c>
      <c r="J11" s="16">
        <v>-4.3</v>
      </c>
    </row>
    <row r="12" spans="1:10" ht="12.75">
      <c r="A12" s="1" t="s">
        <v>43</v>
      </c>
      <c r="B12" s="14">
        <v>14</v>
      </c>
      <c r="C12" s="15">
        <v>27</v>
      </c>
      <c r="D12" s="16">
        <v>-13</v>
      </c>
      <c r="E12" s="14">
        <v>16</v>
      </c>
      <c r="F12" s="15">
        <v>29</v>
      </c>
      <c r="G12" s="16">
        <v>-13</v>
      </c>
      <c r="H12" s="14">
        <v>8.8000000000000007</v>
      </c>
      <c r="I12" s="15">
        <v>16</v>
      </c>
      <c r="J12" s="16">
        <v>-7.2</v>
      </c>
    </row>
    <row r="13" spans="1:10" ht="12.75">
      <c r="A13" s="1" t="s">
        <v>44</v>
      </c>
      <c r="B13" s="14">
        <v>16</v>
      </c>
      <c r="C13" s="15">
        <v>32</v>
      </c>
      <c r="D13" s="16">
        <v>-16</v>
      </c>
      <c r="E13" s="14">
        <v>9</v>
      </c>
      <c r="F13" s="15">
        <v>27</v>
      </c>
      <c r="G13" s="16">
        <v>-18</v>
      </c>
      <c r="H13" s="14">
        <v>5.5</v>
      </c>
      <c r="I13" s="15">
        <v>16.5</v>
      </c>
      <c r="J13" s="16">
        <v>-11</v>
      </c>
    </row>
    <row r="14" spans="1:10" ht="12.75">
      <c r="A14" s="1" t="s">
        <v>45</v>
      </c>
      <c r="B14" s="14">
        <v>23</v>
      </c>
      <c r="C14" s="15">
        <v>48</v>
      </c>
      <c r="D14" s="16">
        <v>-25</v>
      </c>
      <c r="E14" s="14">
        <v>28</v>
      </c>
      <c r="F14" s="15">
        <v>59</v>
      </c>
      <c r="G14" s="16">
        <v>-31</v>
      </c>
      <c r="H14" s="14">
        <v>6.6</v>
      </c>
      <c r="I14" s="15">
        <v>14</v>
      </c>
      <c r="J14" s="16">
        <v>-7.3</v>
      </c>
    </row>
    <row r="15" spans="1:10" ht="12.75">
      <c r="A15" s="1" t="s">
        <v>46</v>
      </c>
      <c r="B15" s="14">
        <v>10</v>
      </c>
      <c r="C15" s="15">
        <v>27</v>
      </c>
      <c r="D15" s="16">
        <v>-17</v>
      </c>
      <c r="E15" s="14">
        <v>6</v>
      </c>
      <c r="F15" s="15">
        <v>19</v>
      </c>
      <c r="G15" s="16">
        <v>-13</v>
      </c>
      <c r="H15" s="14">
        <v>5.2</v>
      </c>
      <c r="I15" s="15">
        <v>16.600000000000001</v>
      </c>
      <c r="J15" s="16">
        <v>-11.4</v>
      </c>
    </row>
    <row r="16" spans="1:10" ht="12.75">
      <c r="A16" s="1" t="s">
        <v>47</v>
      </c>
      <c r="B16" s="14">
        <v>14</v>
      </c>
      <c r="C16" s="15">
        <v>35</v>
      </c>
      <c r="D16" s="16">
        <v>-21</v>
      </c>
      <c r="E16" s="14">
        <v>18</v>
      </c>
      <c r="F16" s="15">
        <v>35</v>
      </c>
      <c r="G16" s="16">
        <v>-17</v>
      </c>
      <c r="H16" s="14">
        <v>8.1999999999999993</v>
      </c>
      <c r="I16" s="15">
        <v>16</v>
      </c>
      <c r="J16" s="16">
        <v>-7.8</v>
      </c>
    </row>
    <row r="17" spans="1:10" ht="12.75">
      <c r="A17" s="1" t="s">
        <v>48</v>
      </c>
      <c r="B17" s="14">
        <v>9</v>
      </c>
      <c r="C17" s="15">
        <v>19</v>
      </c>
      <c r="D17" s="16">
        <v>-10</v>
      </c>
      <c r="E17" s="14">
        <v>6</v>
      </c>
      <c r="F17" s="15">
        <v>26</v>
      </c>
      <c r="G17" s="16">
        <v>-20</v>
      </c>
      <c r="H17" s="14">
        <v>3.6</v>
      </c>
      <c r="I17" s="15">
        <v>15.6</v>
      </c>
      <c r="J17" s="16">
        <v>-12</v>
      </c>
    </row>
    <row r="18" spans="1:10" ht="12.75">
      <c r="A18" s="1" t="s">
        <v>49</v>
      </c>
      <c r="B18" s="14">
        <v>30</v>
      </c>
      <c r="C18" s="15">
        <v>29</v>
      </c>
      <c r="D18" s="16">
        <v>1</v>
      </c>
      <c r="E18" s="14">
        <v>13</v>
      </c>
      <c r="F18" s="15">
        <v>30</v>
      </c>
      <c r="G18" s="16">
        <v>-17</v>
      </c>
      <c r="H18" s="14">
        <v>4.5999999999999996</v>
      </c>
      <c r="I18" s="15">
        <v>10.6</v>
      </c>
      <c r="J18" s="16">
        <v>-6</v>
      </c>
    </row>
    <row r="19" spans="1:10" ht="12.75">
      <c r="A19" s="1" t="s">
        <v>50</v>
      </c>
      <c r="B19" s="14">
        <v>63</v>
      </c>
      <c r="C19" s="15">
        <v>48</v>
      </c>
      <c r="D19" s="16">
        <v>15</v>
      </c>
      <c r="E19" s="14">
        <v>56</v>
      </c>
      <c r="F19" s="15">
        <v>43</v>
      </c>
      <c r="G19" s="16">
        <v>13</v>
      </c>
      <c r="H19" s="14">
        <v>13.1</v>
      </c>
      <c r="I19" s="15">
        <v>10.1</v>
      </c>
      <c r="J19" s="16">
        <v>3.1</v>
      </c>
    </row>
    <row r="20" spans="1:10" ht="12.75">
      <c r="A20" s="1" t="s">
        <v>51</v>
      </c>
      <c r="B20" s="14">
        <v>137</v>
      </c>
      <c r="C20" s="15">
        <v>123</v>
      </c>
      <c r="D20" s="16">
        <v>14</v>
      </c>
      <c r="E20" s="14">
        <v>120</v>
      </c>
      <c r="F20" s="15">
        <v>104</v>
      </c>
      <c r="G20" s="16">
        <v>16</v>
      </c>
      <c r="H20" s="14">
        <v>10.8</v>
      </c>
      <c r="I20" s="15">
        <v>9.4</v>
      </c>
      <c r="J20" s="16">
        <v>1.4</v>
      </c>
    </row>
    <row r="21" spans="1:10" ht="12.75">
      <c r="A21" s="1" t="s">
        <v>52</v>
      </c>
      <c r="B21" s="14">
        <v>49</v>
      </c>
      <c r="C21" s="15">
        <v>32</v>
      </c>
      <c r="D21" s="16">
        <v>17</v>
      </c>
      <c r="E21" s="14">
        <v>55</v>
      </c>
      <c r="F21" s="15">
        <v>23</v>
      </c>
      <c r="G21" s="16">
        <v>32</v>
      </c>
      <c r="H21" s="14">
        <v>20.100000000000001</v>
      </c>
      <c r="I21" s="15">
        <v>8.4</v>
      </c>
      <c r="J21" s="16">
        <v>11.7</v>
      </c>
    </row>
    <row r="22" spans="1:10" ht="12.75">
      <c r="A22" s="1" t="s">
        <v>53</v>
      </c>
      <c r="B22" s="14">
        <v>29</v>
      </c>
      <c r="C22" s="15">
        <v>32</v>
      </c>
      <c r="D22" s="16">
        <v>-3</v>
      </c>
      <c r="E22" s="14">
        <v>35</v>
      </c>
      <c r="F22" s="15">
        <v>42</v>
      </c>
      <c r="G22" s="16">
        <v>-7</v>
      </c>
      <c r="H22" s="14">
        <v>10.4</v>
      </c>
      <c r="I22" s="15">
        <v>12.5</v>
      </c>
      <c r="J22" s="16">
        <v>-2.1</v>
      </c>
    </row>
    <row r="23" spans="1:10" ht="12.75">
      <c r="A23" s="1" t="s">
        <v>54</v>
      </c>
      <c r="B23" s="14">
        <v>57</v>
      </c>
      <c r="C23" s="15">
        <v>35</v>
      </c>
      <c r="D23" s="16">
        <v>22</v>
      </c>
      <c r="E23" s="14">
        <v>45</v>
      </c>
      <c r="F23" s="15">
        <v>26</v>
      </c>
      <c r="G23" s="16">
        <v>19</v>
      </c>
      <c r="H23" s="14">
        <v>14.9</v>
      </c>
      <c r="I23" s="15">
        <v>8.6</v>
      </c>
      <c r="J23" s="16">
        <v>6.3</v>
      </c>
    </row>
    <row r="24" spans="1:10" ht="12.75">
      <c r="A24" s="1" t="s">
        <v>55</v>
      </c>
      <c r="B24" s="14">
        <v>16</v>
      </c>
      <c r="C24" s="15">
        <v>30</v>
      </c>
      <c r="D24" s="16">
        <v>-14</v>
      </c>
      <c r="E24" s="14">
        <v>14</v>
      </c>
      <c r="F24" s="15">
        <v>31</v>
      </c>
      <c r="G24" s="16">
        <v>-17</v>
      </c>
      <c r="H24" s="14">
        <v>5.6</v>
      </c>
      <c r="I24" s="15">
        <v>12.3</v>
      </c>
      <c r="J24" s="16">
        <v>-6.8</v>
      </c>
    </row>
    <row r="25" spans="1:10" ht="12.75">
      <c r="A25" s="1" t="s">
        <v>56</v>
      </c>
      <c r="B25" s="14">
        <v>28</v>
      </c>
      <c r="C25" s="15">
        <v>26</v>
      </c>
      <c r="D25" s="16">
        <v>2</v>
      </c>
      <c r="E25" s="14">
        <v>17</v>
      </c>
      <c r="F25" s="15">
        <v>30</v>
      </c>
      <c r="G25" s="16">
        <v>-13</v>
      </c>
      <c r="H25" s="14">
        <v>6.3</v>
      </c>
      <c r="I25" s="15">
        <v>11.2</v>
      </c>
      <c r="J25" s="16">
        <v>-4.8</v>
      </c>
    </row>
    <row r="26" spans="1:10" ht="12.75">
      <c r="A26" s="1" t="s">
        <v>57</v>
      </c>
      <c r="B26" s="14">
        <v>10</v>
      </c>
      <c r="C26" s="15">
        <v>32</v>
      </c>
      <c r="D26" s="16">
        <v>-22</v>
      </c>
      <c r="E26" s="14">
        <v>21</v>
      </c>
      <c r="F26" s="15">
        <v>25</v>
      </c>
      <c r="G26" s="16">
        <v>-4</v>
      </c>
      <c r="H26" s="14">
        <v>11</v>
      </c>
      <c r="I26" s="15">
        <v>13.2</v>
      </c>
      <c r="J26" s="16">
        <v>-2.1</v>
      </c>
    </row>
    <row r="27" spans="1:10" ht="12.75">
      <c r="A27" s="1" t="s">
        <v>58</v>
      </c>
      <c r="B27" s="14">
        <v>41</v>
      </c>
      <c r="C27" s="15">
        <v>48</v>
      </c>
      <c r="D27" s="16">
        <v>-7</v>
      </c>
      <c r="E27" s="14">
        <v>28</v>
      </c>
      <c r="F27" s="15">
        <v>45</v>
      </c>
      <c r="G27" s="16">
        <v>-17</v>
      </c>
      <c r="H27" s="14">
        <v>5.8</v>
      </c>
      <c r="I27" s="15">
        <v>9.3000000000000007</v>
      </c>
      <c r="J27" s="16">
        <v>-3.5</v>
      </c>
    </row>
    <row r="28" spans="1:10" ht="12.75">
      <c r="A28" s="1" t="s">
        <v>59</v>
      </c>
      <c r="B28" s="14">
        <v>9</v>
      </c>
      <c r="C28" s="15">
        <v>29</v>
      </c>
      <c r="D28" s="16">
        <v>-20</v>
      </c>
      <c r="E28" s="14">
        <v>14</v>
      </c>
      <c r="F28" s="15">
        <v>32</v>
      </c>
      <c r="G28" s="16">
        <v>-18</v>
      </c>
      <c r="H28" s="14">
        <v>6</v>
      </c>
      <c r="I28" s="15">
        <v>13.6</v>
      </c>
      <c r="J28" s="16">
        <v>-7.7</v>
      </c>
    </row>
    <row r="29" spans="1:10" ht="12.75">
      <c r="A29" s="1" t="s">
        <v>60</v>
      </c>
      <c r="B29" s="14">
        <v>23</v>
      </c>
      <c r="C29" s="15">
        <v>40</v>
      </c>
      <c r="D29" s="16">
        <v>-17</v>
      </c>
      <c r="E29" s="14">
        <v>19</v>
      </c>
      <c r="F29" s="15">
        <v>30</v>
      </c>
      <c r="G29" s="16">
        <v>-11</v>
      </c>
      <c r="H29" s="14">
        <v>7.1</v>
      </c>
      <c r="I29" s="15">
        <v>11.3</v>
      </c>
      <c r="J29" s="16">
        <v>-4.0999999999999996</v>
      </c>
    </row>
    <row r="30" spans="1:10" ht="12.75">
      <c r="A30" s="1" t="s">
        <v>61</v>
      </c>
      <c r="B30" s="14">
        <v>18</v>
      </c>
      <c r="C30" s="15">
        <v>36</v>
      </c>
      <c r="D30" s="16">
        <v>-18</v>
      </c>
      <c r="E30" s="14">
        <v>19</v>
      </c>
      <c r="F30" s="15">
        <v>37</v>
      </c>
      <c r="G30" s="16">
        <v>-18</v>
      </c>
      <c r="H30" s="14">
        <v>8.1999999999999993</v>
      </c>
      <c r="I30" s="15">
        <v>16</v>
      </c>
      <c r="J30" s="16">
        <v>-7.8</v>
      </c>
    </row>
    <row r="31" spans="1:10" ht="12.75">
      <c r="A31" s="1" t="s">
        <v>62</v>
      </c>
      <c r="B31" s="14">
        <v>10</v>
      </c>
      <c r="C31" s="15">
        <v>21</v>
      </c>
      <c r="D31" s="16">
        <v>-11</v>
      </c>
      <c r="E31" s="14">
        <v>12</v>
      </c>
      <c r="F31" s="15">
        <v>26</v>
      </c>
      <c r="G31" s="16">
        <v>-14</v>
      </c>
      <c r="H31" s="14">
        <v>7.6</v>
      </c>
      <c r="I31" s="15">
        <v>16.399999999999999</v>
      </c>
      <c r="J31" s="16">
        <v>-8.8000000000000007</v>
      </c>
    </row>
    <row r="32" spans="1:10" ht="12.75">
      <c r="A32" s="7" t="s">
        <v>63</v>
      </c>
      <c r="B32" s="19">
        <v>1017</v>
      </c>
      <c r="C32" s="20">
        <v>1213</v>
      </c>
      <c r="D32" s="21">
        <v>-196</v>
      </c>
      <c r="E32" s="19">
        <v>907</v>
      </c>
      <c r="F32" s="20">
        <v>1191</v>
      </c>
      <c r="G32" s="21">
        <v>-284</v>
      </c>
      <c r="H32" s="19">
        <v>8.6</v>
      </c>
      <c r="I32" s="20">
        <v>11.3</v>
      </c>
      <c r="J32" s="21">
        <v>-2.7</v>
      </c>
    </row>
    <row r="35" spans="1:1" ht="12.75">
      <c r="A35" s="22" t="s">
        <v>64</v>
      </c>
    </row>
  </sheetData>
  <mergeCells count="3">
    <mergeCell ref="B3:D3"/>
    <mergeCell ref="E3:G3"/>
    <mergeCell ref="H3:J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C31"/>
  <sheetViews>
    <sheetView showGridLines="0" workbookViewId="0">
      <selection activeCell="B26" sqref="B26"/>
    </sheetView>
  </sheetViews>
  <sheetFormatPr defaultColWidth="12.5703125" defaultRowHeight="15.75" customHeight="1"/>
  <cols>
    <col min="2" max="2" width="17.42578125" customWidth="1"/>
    <col min="3" max="3" width="16.42578125" customWidth="1"/>
  </cols>
  <sheetData>
    <row r="1" spans="1:3" ht="20.100000000000001" customHeight="1">
      <c r="A1" s="104" t="s">
        <v>354</v>
      </c>
      <c r="B1" s="1"/>
      <c r="C1" s="1"/>
    </row>
    <row r="2" spans="1:3" ht="12.75">
      <c r="A2" s="1"/>
      <c r="B2" s="1"/>
      <c r="C2" s="1"/>
    </row>
    <row r="3" spans="1:3" ht="12.75">
      <c r="A3" s="2" t="s">
        <v>3</v>
      </c>
      <c r="B3" s="3" t="s">
        <v>4</v>
      </c>
      <c r="C3" s="4" t="s">
        <v>5</v>
      </c>
    </row>
    <row r="4" spans="1:3" ht="12.75">
      <c r="A4" s="1" t="s">
        <v>7</v>
      </c>
      <c r="B4" s="5">
        <v>8.8000000000000007</v>
      </c>
      <c r="C4" s="5">
        <v>8.6999999999999993</v>
      </c>
    </row>
    <row r="5" spans="1:3" ht="12.75">
      <c r="A5" s="1" t="s">
        <v>8</v>
      </c>
      <c r="B5" s="5">
        <v>7.2</v>
      </c>
      <c r="C5" s="5">
        <v>8.5</v>
      </c>
    </row>
    <row r="6" spans="1:3" ht="12.75">
      <c r="A6" s="1" t="s">
        <v>9</v>
      </c>
      <c r="B6" s="5">
        <v>5.9</v>
      </c>
      <c r="C6" s="5">
        <v>7.8</v>
      </c>
    </row>
    <row r="7" spans="1:3" ht="12.75">
      <c r="A7" s="1" t="s">
        <v>10</v>
      </c>
      <c r="B7" s="5">
        <v>6.4</v>
      </c>
      <c r="C7" s="5">
        <v>7.8</v>
      </c>
    </row>
    <row r="8" spans="1:3" ht="12.75">
      <c r="A8" s="1" t="s">
        <v>11</v>
      </c>
      <c r="B8" s="5">
        <v>7.3</v>
      </c>
      <c r="C8" s="5">
        <v>7.5</v>
      </c>
    </row>
    <row r="9" spans="1:3" ht="12.75">
      <c r="A9" s="1" t="s">
        <v>12</v>
      </c>
      <c r="B9" s="5">
        <v>9</v>
      </c>
      <c r="C9" s="5">
        <v>7</v>
      </c>
    </row>
    <row r="10" spans="1:3" ht="12.75">
      <c r="A10" s="1" t="s">
        <v>13</v>
      </c>
      <c r="B10" s="5">
        <v>8.5</v>
      </c>
      <c r="C10" s="5">
        <v>6.7</v>
      </c>
    </row>
    <row r="11" spans="1:3" ht="12.75">
      <c r="A11" s="1" t="s">
        <v>15</v>
      </c>
      <c r="B11" s="5">
        <v>8.1999999999999993</v>
      </c>
      <c r="C11" s="5">
        <v>7.1</v>
      </c>
    </row>
    <row r="12" spans="1:3" ht="12.75">
      <c r="A12" s="1" t="s">
        <v>16</v>
      </c>
      <c r="B12" s="5">
        <v>4.5999999999999996</v>
      </c>
      <c r="C12" s="5">
        <v>6.8</v>
      </c>
    </row>
    <row r="13" spans="1:3" ht="12.75">
      <c r="A13" s="1" t="s">
        <v>17</v>
      </c>
      <c r="B13" s="5">
        <v>7.9</v>
      </c>
      <c r="C13" s="5">
        <v>5.9</v>
      </c>
    </row>
    <row r="14" spans="1:3" ht="12.75">
      <c r="A14" s="1" t="s">
        <v>19</v>
      </c>
      <c r="B14" s="5">
        <v>2.5</v>
      </c>
      <c r="C14" s="5">
        <v>5</v>
      </c>
    </row>
    <row r="15" spans="1:3" ht="12.75">
      <c r="A15" s="1" t="s">
        <v>20</v>
      </c>
      <c r="B15" s="5">
        <v>3.3</v>
      </c>
      <c r="C15" s="5">
        <v>5.9</v>
      </c>
    </row>
    <row r="16" spans="1:3" ht="12.75">
      <c r="A16" s="1" t="s">
        <v>21</v>
      </c>
      <c r="B16" s="5">
        <v>13.5</v>
      </c>
      <c r="C16" s="5">
        <v>6.8</v>
      </c>
    </row>
    <row r="17" spans="1:3" ht="12.75">
      <c r="A17" s="1" t="s">
        <v>23</v>
      </c>
      <c r="B17" s="5">
        <v>12.3</v>
      </c>
      <c r="C17" s="5">
        <v>6.5</v>
      </c>
    </row>
    <row r="18" spans="1:3" ht="12.75">
      <c r="A18" s="1" t="s">
        <v>24</v>
      </c>
      <c r="B18" s="5">
        <v>5.7</v>
      </c>
      <c r="C18" s="5">
        <v>6.6</v>
      </c>
    </row>
    <row r="19" spans="1:3" ht="12.75">
      <c r="A19" s="1" t="s">
        <v>26</v>
      </c>
      <c r="B19" s="5">
        <v>5.9</v>
      </c>
      <c r="C19" s="5">
        <v>6</v>
      </c>
    </row>
    <row r="20" spans="1:3" ht="12.75">
      <c r="A20" s="1" t="s">
        <v>28</v>
      </c>
      <c r="B20" s="5">
        <v>5.9</v>
      </c>
      <c r="C20" s="5">
        <v>6.8</v>
      </c>
    </row>
    <row r="21" spans="1:3" ht="12.75">
      <c r="A21" s="106" t="s">
        <v>309</v>
      </c>
      <c r="B21" s="46">
        <v>3.5</v>
      </c>
      <c r="C21" s="46">
        <v>6.7</v>
      </c>
    </row>
    <row r="22" spans="1:3" ht="12.75">
      <c r="A22" s="106" t="s">
        <v>310</v>
      </c>
      <c r="B22" s="5">
        <v>9.4</v>
      </c>
      <c r="C22" s="5">
        <v>6.4</v>
      </c>
    </row>
    <row r="23" spans="1:3" ht="12.75">
      <c r="A23" s="1" t="s">
        <v>31</v>
      </c>
      <c r="B23" s="5">
        <v>7.1</v>
      </c>
      <c r="C23" s="5">
        <v>5.6</v>
      </c>
    </row>
    <row r="24" spans="1:3" ht="12.75">
      <c r="A24" s="1" t="s">
        <v>32</v>
      </c>
      <c r="B24" s="5">
        <v>6.6</v>
      </c>
      <c r="C24" s="5">
        <v>6.8</v>
      </c>
    </row>
    <row r="25" spans="1:3" ht="12.75">
      <c r="A25" s="1" t="s">
        <v>2</v>
      </c>
      <c r="B25" s="5">
        <v>6.8</v>
      </c>
      <c r="C25" s="5">
        <v>6.6</v>
      </c>
    </row>
    <row r="26" spans="1:3" ht="12.75">
      <c r="A26" s="1" t="s">
        <v>6</v>
      </c>
      <c r="B26" s="139">
        <v>4.4000000000000004</v>
      </c>
      <c r="C26" s="138">
        <v>5.9</v>
      </c>
    </row>
    <row r="27" spans="1:3" ht="12.75">
      <c r="A27" s="8"/>
    </row>
    <row r="28" spans="1:3" ht="12.75">
      <c r="A28" s="8" t="s">
        <v>34</v>
      </c>
    </row>
    <row r="30" spans="1:3" ht="12.75">
      <c r="A30" s="11" t="s">
        <v>35</v>
      </c>
    </row>
    <row r="31" spans="1:3" ht="12.75">
      <c r="A31" s="1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C31"/>
  <sheetViews>
    <sheetView showGridLines="0" workbookViewId="0">
      <selection activeCell="E34" sqref="E34"/>
    </sheetView>
  </sheetViews>
  <sheetFormatPr defaultColWidth="12.5703125" defaultRowHeight="15.75" customHeight="1"/>
  <cols>
    <col min="2" max="2" width="17.140625" customWidth="1"/>
    <col min="3" max="3" width="16.42578125" customWidth="1"/>
  </cols>
  <sheetData>
    <row r="1" spans="1:3" ht="20.100000000000001" customHeight="1">
      <c r="A1" s="104" t="s">
        <v>1</v>
      </c>
      <c r="B1" s="1"/>
      <c r="C1" s="1"/>
    </row>
    <row r="2" spans="1:3" ht="12.75">
      <c r="A2" s="1"/>
      <c r="B2" s="1"/>
      <c r="C2" s="1"/>
    </row>
    <row r="3" spans="1:3" ht="12.75">
      <c r="A3" s="2" t="s">
        <v>3</v>
      </c>
      <c r="B3" s="3" t="s">
        <v>4</v>
      </c>
      <c r="C3" s="4" t="s">
        <v>5</v>
      </c>
    </row>
    <row r="4" spans="1:3" ht="12.75">
      <c r="A4" s="1" t="s">
        <v>7</v>
      </c>
      <c r="B4" s="5">
        <v>10.5</v>
      </c>
      <c r="C4" s="5">
        <v>7</v>
      </c>
    </row>
    <row r="5" spans="1:3" ht="12.75">
      <c r="A5" s="1" t="s">
        <v>8</v>
      </c>
      <c r="B5" s="5">
        <v>10.4</v>
      </c>
      <c r="C5" s="5">
        <v>6.3</v>
      </c>
    </row>
    <row r="6" spans="1:3" ht="12.75">
      <c r="A6" s="1" t="s">
        <v>9</v>
      </c>
      <c r="B6" s="5">
        <v>7.6</v>
      </c>
      <c r="C6" s="5">
        <v>6.1</v>
      </c>
    </row>
    <row r="7" spans="1:3" ht="12.75">
      <c r="A7" s="1" t="s">
        <v>10</v>
      </c>
      <c r="B7" s="5">
        <v>7.3</v>
      </c>
      <c r="C7" s="5">
        <v>5.7</v>
      </c>
    </row>
    <row r="8" spans="1:3" ht="12.75">
      <c r="A8" s="1" t="s">
        <v>11</v>
      </c>
      <c r="B8" s="5">
        <v>4.0999999999999996</v>
      </c>
      <c r="C8" s="5">
        <v>5.2</v>
      </c>
    </row>
    <row r="9" spans="1:3" ht="12.75">
      <c r="A9" s="106" t="s">
        <v>12</v>
      </c>
      <c r="B9" s="46">
        <v>9.9</v>
      </c>
      <c r="C9" s="46">
        <v>5.6</v>
      </c>
    </row>
    <row r="10" spans="1:3" ht="12.75">
      <c r="A10" s="106" t="s">
        <v>13</v>
      </c>
      <c r="B10" s="5">
        <v>5.4</v>
      </c>
      <c r="C10" s="5">
        <v>4.5</v>
      </c>
    </row>
    <row r="11" spans="1:3" ht="12.75">
      <c r="A11" s="1" t="s">
        <v>15</v>
      </c>
      <c r="B11" s="5">
        <v>5.3</v>
      </c>
      <c r="C11" s="5">
        <v>5.3</v>
      </c>
    </row>
    <row r="12" spans="1:3" ht="12.75">
      <c r="A12" s="1" t="s">
        <v>16</v>
      </c>
      <c r="B12" s="5">
        <v>3.1</v>
      </c>
      <c r="C12" s="5">
        <v>4.4000000000000004</v>
      </c>
    </row>
    <row r="13" spans="1:3" ht="12.75">
      <c r="A13" s="1" t="s">
        <v>17</v>
      </c>
      <c r="B13" s="5">
        <v>5.6</v>
      </c>
      <c r="C13" s="5">
        <v>4.7</v>
      </c>
    </row>
    <row r="14" spans="1:3" ht="12.75">
      <c r="A14" s="1" t="s">
        <v>19</v>
      </c>
      <c r="B14" s="5">
        <v>4.0999999999999996</v>
      </c>
      <c r="C14" s="5">
        <v>3.6</v>
      </c>
    </row>
    <row r="15" spans="1:3" ht="12.75">
      <c r="A15" s="1" t="s">
        <v>20</v>
      </c>
      <c r="B15" s="5">
        <v>4.2</v>
      </c>
      <c r="C15" s="5">
        <v>4.0999999999999996</v>
      </c>
    </row>
    <row r="16" spans="1:3" ht="12.75">
      <c r="A16" s="1" t="s">
        <v>21</v>
      </c>
      <c r="B16" s="5">
        <v>11.1</v>
      </c>
      <c r="C16" s="5">
        <v>5</v>
      </c>
    </row>
    <row r="17" spans="1:3" ht="12.75">
      <c r="A17" s="1" t="s">
        <v>23</v>
      </c>
      <c r="B17" s="5">
        <v>8.3000000000000007</v>
      </c>
      <c r="C17" s="5">
        <v>4.0999999999999996</v>
      </c>
    </row>
    <row r="18" spans="1:3" ht="12.75">
      <c r="A18" s="1" t="s">
        <v>24</v>
      </c>
      <c r="B18" s="5">
        <v>5.8</v>
      </c>
      <c r="C18" s="5">
        <v>4.3</v>
      </c>
    </row>
    <row r="19" spans="1:3" ht="12.75">
      <c r="A19" s="1" t="s">
        <v>26</v>
      </c>
      <c r="B19" s="5">
        <v>4.2</v>
      </c>
      <c r="C19" s="5">
        <v>4</v>
      </c>
    </row>
    <row r="20" spans="1:3" ht="12.75">
      <c r="A20" s="1" t="s">
        <v>28</v>
      </c>
      <c r="B20" s="5">
        <v>5.9</v>
      </c>
      <c r="C20" s="5">
        <v>4.2</v>
      </c>
    </row>
    <row r="21" spans="1:3" ht="12.75">
      <c r="A21" s="106" t="s">
        <v>309</v>
      </c>
      <c r="B21" s="46">
        <v>3.5</v>
      </c>
      <c r="C21" s="46">
        <v>4</v>
      </c>
    </row>
    <row r="22" spans="1:3" ht="12.75">
      <c r="A22" s="106" t="s">
        <v>310</v>
      </c>
      <c r="B22" s="5">
        <v>4.3</v>
      </c>
      <c r="C22" s="5">
        <v>4</v>
      </c>
    </row>
    <row r="23" spans="1:3" ht="12.75">
      <c r="A23" s="1" t="s">
        <v>31</v>
      </c>
      <c r="B23" s="5">
        <v>8</v>
      </c>
      <c r="C23" s="5">
        <v>3.8</v>
      </c>
    </row>
    <row r="24" spans="1:3" ht="12.75">
      <c r="A24" s="1" t="s">
        <v>32</v>
      </c>
      <c r="B24" s="5">
        <v>9.4</v>
      </c>
      <c r="C24" s="5">
        <v>4.0999999999999996</v>
      </c>
    </row>
    <row r="25" spans="1:3" ht="12.75">
      <c r="A25" s="1" t="s">
        <v>2</v>
      </c>
      <c r="B25" s="5">
        <v>6.9</v>
      </c>
      <c r="C25" s="5">
        <v>3.9</v>
      </c>
    </row>
    <row r="26" spans="1:3" ht="12.75">
      <c r="A26" s="1" t="s">
        <v>6</v>
      </c>
      <c r="B26" s="138">
        <v>0</v>
      </c>
      <c r="C26" s="138">
        <v>3.2</v>
      </c>
    </row>
    <row r="28" spans="1:3" ht="12.75">
      <c r="A28" s="8" t="s">
        <v>34</v>
      </c>
    </row>
    <row r="30" spans="1:3" ht="12.75">
      <c r="A30" s="17" t="s">
        <v>35</v>
      </c>
    </row>
    <row r="31" spans="1:3" ht="12.75">
      <c r="A31" s="1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A11"/>
  <sheetViews>
    <sheetView showGridLines="0" workbookViewId="0">
      <selection activeCell="C39" sqref="C39"/>
    </sheetView>
  </sheetViews>
  <sheetFormatPr defaultColWidth="12.5703125" defaultRowHeight="15.75" customHeight="1"/>
  <sheetData>
    <row r="1" spans="1:1" ht="20.100000000000001" customHeight="1">
      <c r="A1" s="105" t="s">
        <v>25</v>
      </c>
    </row>
    <row r="11" spans="1:1" ht="12.75">
      <c r="A11" s="137" t="s">
        <v>36</v>
      </c>
    </row>
  </sheetData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K25"/>
  <sheetViews>
    <sheetView showGridLines="0" workbookViewId="0">
      <pane ySplit="3" topLeftCell="A4" activePane="bottomLeft" state="frozen"/>
      <selection activeCell="D35" sqref="D35"/>
      <selection pane="bottomLeft" activeCell="C36" sqref="C36"/>
    </sheetView>
  </sheetViews>
  <sheetFormatPr defaultColWidth="12.5703125" defaultRowHeight="15.75" customHeight="1"/>
  <cols>
    <col min="2" max="2" width="62.28515625" customWidth="1"/>
    <col min="3" max="3" width="6.5703125" bestFit="1" customWidth="1"/>
    <col min="4" max="4" width="4.5703125" bestFit="1" customWidth="1"/>
    <col min="5" max="5" width="18.42578125" bestFit="1" customWidth="1"/>
    <col min="6" max="6" width="7" bestFit="1" customWidth="1"/>
    <col min="7" max="7" width="4.5703125" bestFit="1" customWidth="1"/>
    <col min="8" max="8" width="18.42578125" bestFit="1" customWidth="1"/>
    <col min="9" max="9" width="7.28515625" bestFit="1" customWidth="1"/>
    <col min="10" max="10" width="4.5703125" bestFit="1" customWidth="1"/>
    <col min="11" max="11" width="18.42578125" bestFit="1" customWidth="1"/>
  </cols>
  <sheetData>
    <row r="1" spans="1:11" ht="20.100000000000001" customHeight="1">
      <c r="A1" s="104" t="s">
        <v>65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2.75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12.75">
      <c r="A3" s="23" t="s">
        <v>66</v>
      </c>
      <c r="B3" s="24" t="s">
        <v>67</v>
      </c>
      <c r="C3" s="23" t="s">
        <v>68</v>
      </c>
      <c r="D3" s="25" t="s">
        <v>69</v>
      </c>
      <c r="E3" s="26" t="s">
        <v>70</v>
      </c>
      <c r="F3" s="23" t="s">
        <v>71</v>
      </c>
      <c r="G3" s="25" t="s">
        <v>69</v>
      </c>
      <c r="H3" s="26" t="s">
        <v>70</v>
      </c>
      <c r="I3" s="23" t="s">
        <v>63</v>
      </c>
      <c r="J3" s="25" t="s">
        <v>69</v>
      </c>
      <c r="K3" s="26" t="s">
        <v>70</v>
      </c>
    </row>
    <row r="4" spans="1:11" ht="12.75">
      <c r="A4" s="5" t="s">
        <v>72</v>
      </c>
      <c r="B4" s="1" t="s">
        <v>73</v>
      </c>
      <c r="C4" s="107">
        <v>0</v>
      </c>
      <c r="D4" s="28">
        <v>0</v>
      </c>
      <c r="E4" s="29">
        <v>0</v>
      </c>
      <c r="F4" s="27">
        <v>2</v>
      </c>
      <c r="G4" s="30">
        <f t="shared" ref="G4:G8" si="0">F4/613*100</f>
        <v>0.32626427406199021</v>
      </c>
      <c r="H4" s="31">
        <f t="shared" ref="H4:H19" si="1">F4/53094*10000</f>
        <v>0.37669039816175082</v>
      </c>
      <c r="I4" s="27">
        <v>2</v>
      </c>
      <c r="J4" s="30">
        <f t="shared" ref="J4:J8" si="2">I4/1191*100</f>
        <v>0.16792611251049538</v>
      </c>
      <c r="K4" s="31">
        <f t="shared" ref="K4:K19" si="3">I4/104948*10000</f>
        <v>0.19057056828143462</v>
      </c>
    </row>
    <row r="5" spans="1:11" ht="12.75">
      <c r="A5" s="5" t="s">
        <v>79</v>
      </c>
      <c r="B5" s="1" t="s">
        <v>80</v>
      </c>
      <c r="C5" s="108">
        <v>200</v>
      </c>
      <c r="D5" s="30">
        <f>C5/578*100</f>
        <v>34.602076124567475</v>
      </c>
      <c r="E5" s="31">
        <f>C5/51854*10000</f>
        <v>38.569830678443324</v>
      </c>
      <c r="F5" s="27">
        <v>151</v>
      </c>
      <c r="G5" s="30">
        <f t="shared" si="0"/>
        <v>24.632952691680259</v>
      </c>
      <c r="H5" s="31">
        <f t="shared" si="1"/>
        <v>28.440125061212189</v>
      </c>
      <c r="I5" s="27">
        <v>351</v>
      </c>
      <c r="J5" s="30">
        <f t="shared" si="2"/>
        <v>29.471032745591941</v>
      </c>
      <c r="K5" s="31">
        <f t="shared" si="3"/>
        <v>33.445134733391775</v>
      </c>
    </row>
    <row r="6" spans="1:11" ht="12.75">
      <c r="A6" s="5" t="s">
        <v>82</v>
      </c>
      <c r="B6" s="1" t="s">
        <v>83</v>
      </c>
      <c r="C6" s="108">
        <v>0</v>
      </c>
      <c r="D6" s="28">
        <v>0</v>
      </c>
      <c r="E6" s="29">
        <v>0</v>
      </c>
      <c r="F6" s="27">
        <v>1</v>
      </c>
      <c r="G6" s="30">
        <f t="shared" si="0"/>
        <v>0.16313213703099511</v>
      </c>
      <c r="H6" s="31">
        <f t="shared" si="1"/>
        <v>0.18834519908087541</v>
      </c>
      <c r="I6" s="27">
        <v>1</v>
      </c>
      <c r="J6" s="30">
        <f t="shared" si="2"/>
        <v>8.3963056255247692E-2</v>
      </c>
      <c r="K6" s="31">
        <f t="shared" si="3"/>
        <v>9.5285284140717311E-2</v>
      </c>
    </row>
    <row r="7" spans="1:11" ht="12.75">
      <c r="A7" s="5" t="s">
        <v>85</v>
      </c>
      <c r="B7" s="1" t="s">
        <v>86</v>
      </c>
      <c r="C7" s="108">
        <v>37</v>
      </c>
      <c r="D7" s="30">
        <f t="shared" ref="D7:D12" si="4">C7/578*100</f>
        <v>6.4013840830449826</v>
      </c>
      <c r="E7" s="31">
        <f t="shared" ref="E7:E12" si="5">C7/51854*10000</f>
        <v>7.1354186755120148</v>
      </c>
      <c r="F7" s="27">
        <v>44</v>
      </c>
      <c r="G7" s="30">
        <f t="shared" si="0"/>
        <v>7.177814029363784</v>
      </c>
      <c r="H7" s="31">
        <f t="shared" si="1"/>
        <v>8.2871887595585196</v>
      </c>
      <c r="I7" s="27">
        <v>81</v>
      </c>
      <c r="J7" s="30">
        <f t="shared" si="2"/>
        <v>6.8010075566750636</v>
      </c>
      <c r="K7" s="31">
        <f t="shared" si="3"/>
        <v>7.7181080153981014</v>
      </c>
    </row>
    <row r="8" spans="1:11" ht="12.75">
      <c r="A8" s="5" t="s">
        <v>87</v>
      </c>
      <c r="B8" s="1" t="s">
        <v>88</v>
      </c>
      <c r="C8" s="108">
        <v>17</v>
      </c>
      <c r="D8" s="30">
        <f t="shared" si="4"/>
        <v>2.9411764705882351</v>
      </c>
      <c r="E8" s="31">
        <f t="shared" si="5"/>
        <v>3.2784356076676824</v>
      </c>
      <c r="F8" s="27">
        <v>27</v>
      </c>
      <c r="G8" s="30">
        <f t="shared" si="0"/>
        <v>4.4045676998368677</v>
      </c>
      <c r="H8" s="31">
        <f t="shared" si="1"/>
        <v>5.0853203751836364</v>
      </c>
      <c r="I8" s="27">
        <v>44</v>
      </c>
      <c r="J8" s="30">
        <f t="shared" si="2"/>
        <v>3.6943744752308985</v>
      </c>
      <c r="K8" s="31">
        <f t="shared" si="3"/>
        <v>4.1925525021915613</v>
      </c>
    </row>
    <row r="9" spans="1:11" ht="12.75">
      <c r="A9" s="5" t="s">
        <v>89</v>
      </c>
      <c r="B9" s="1" t="s">
        <v>90</v>
      </c>
      <c r="C9" s="108">
        <v>23</v>
      </c>
      <c r="D9" s="30">
        <f t="shared" si="4"/>
        <v>3.9792387543252596</v>
      </c>
      <c r="E9" s="31">
        <f t="shared" si="5"/>
        <v>4.4355305280209825</v>
      </c>
      <c r="F9" s="27">
        <v>23</v>
      </c>
      <c r="G9" s="36">
        <v>3.7</v>
      </c>
      <c r="H9" s="31">
        <f t="shared" si="1"/>
        <v>4.3319395788601343</v>
      </c>
      <c r="I9" s="27">
        <v>46</v>
      </c>
      <c r="J9" s="36">
        <v>3.8</v>
      </c>
      <c r="K9" s="31">
        <f t="shared" si="3"/>
        <v>4.3831230704729967</v>
      </c>
    </row>
    <row r="10" spans="1:11" ht="12.75">
      <c r="A10" s="5" t="s">
        <v>91</v>
      </c>
      <c r="B10" s="1" t="s">
        <v>92</v>
      </c>
      <c r="C10" s="108">
        <v>175</v>
      </c>
      <c r="D10" s="30">
        <f t="shared" si="4"/>
        <v>30.276816608996537</v>
      </c>
      <c r="E10" s="31">
        <f t="shared" si="5"/>
        <v>33.748601843637907</v>
      </c>
      <c r="F10" s="27">
        <v>237</v>
      </c>
      <c r="G10" s="30">
        <f t="shared" ref="G10:G11" si="6">F10/613*100</f>
        <v>38.662316476345843</v>
      </c>
      <c r="H10" s="31">
        <f t="shared" si="1"/>
        <v>44.63781218216748</v>
      </c>
      <c r="I10" s="27">
        <v>412</v>
      </c>
      <c r="J10" s="30">
        <f t="shared" ref="J10:J19" si="7">I10/1191*100</f>
        <v>34.592779177162051</v>
      </c>
      <c r="K10" s="31">
        <f t="shared" si="3"/>
        <v>39.257537065975527</v>
      </c>
    </row>
    <row r="11" spans="1:11" ht="12.75">
      <c r="A11" s="5" t="s">
        <v>93</v>
      </c>
      <c r="B11" s="1" t="s">
        <v>94</v>
      </c>
      <c r="C11" s="108">
        <v>25</v>
      </c>
      <c r="D11" s="30">
        <f t="shared" si="4"/>
        <v>4.3252595155709344</v>
      </c>
      <c r="E11" s="31">
        <f t="shared" si="5"/>
        <v>4.8212288348054155</v>
      </c>
      <c r="F11" s="27">
        <v>25</v>
      </c>
      <c r="G11" s="30">
        <f t="shared" si="6"/>
        <v>4.0783034257748776</v>
      </c>
      <c r="H11" s="31">
        <f t="shared" si="1"/>
        <v>4.7086299770218858</v>
      </c>
      <c r="I11" s="27">
        <v>50</v>
      </c>
      <c r="J11" s="30">
        <f t="shared" si="7"/>
        <v>4.1981528127623848</v>
      </c>
      <c r="K11" s="31">
        <f t="shared" si="3"/>
        <v>4.7642642070358656</v>
      </c>
    </row>
    <row r="12" spans="1:11" ht="12.75">
      <c r="A12" s="5" t="s">
        <v>95</v>
      </c>
      <c r="B12" s="1" t="s">
        <v>96</v>
      </c>
      <c r="C12" s="108">
        <v>46</v>
      </c>
      <c r="D12" s="30">
        <f t="shared" si="4"/>
        <v>7.9584775086505193</v>
      </c>
      <c r="E12" s="31">
        <f t="shared" si="5"/>
        <v>8.8710610560419649</v>
      </c>
      <c r="F12" s="27">
        <v>23</v>
      </c>
      <c r="G12" s="36">
        <v>3.7</v>
      </c>
      <c r="H12" s="31">
        <f t="shared" si="1"/>
        <v>4.3319395788601343</v>
      </c>
      <c r="I12" s="27">
        <v>69</v>
      </c>
      <c r="J12" s="30">
        <f t="shared" si="7"/>
        <v>5.7934508816120909</v>
      </c>
      <c r="K12" s="31">
        <f t="shared" si="3"/>
        <v>6.5746846057094945</v>
      </c>
    </row>
    <row r="13" spans="1:11" ht="12.75">
      <c r="A13" s="5" t="s">
        <v>97</v>
      </c>
      <c r="B13" s="1" t="s">
        <v>98</v>
      </c>
      <c r="C13" s="108">
        <v>0</v>
      </c>
      <c r="D13" s="28">
        <v>0</v>
      </c>
      <c r="E13" s="29">
        <v>0</v>
      </c>
      <c r="F13" s="27">
        <v>1</v>
      </c>
      <c r="G13" s="30">
        <f t="shared" ref="G13:G19" si="8">F13/613*100</f>
        <v>0.16313213703099511</v>
      </c>
      <c r="H13" s="31">
        <f t="shared" si="1"/>
        <v>0.18834519908087541</v>
      </c>
      <c r="I13" s="27">
        <v>1</v>
      </c>
      <c r="J13" s="30">
        <f t="shared" si="7"/>
        <v>8.3963056255247692E-2</v>
      </c>
      <c r="K13" s="31">
        <f t="shared" si="3"/>
        <v>9.5285284140717311E-2</v>
      </c>
    </row>
    <row r="14" spans="1:11" ht="12.75">
      <c r="A14" s="5" t="s">
        <v>99</v>
      </c>
      <c r="B14" s="1" t="s">
        <v>100</v>
      </c>
      <c r="C14" s="108">
        <v>1</v>
      </c>
      <c r="D14" s="30">
        <f t="shared" ref="D14:D19" si="9">C14/578*100</f>
        <v>0.17301038062283738</v>
      </c>
      <c r="E14" s="31">
        <f t="shared" ref="E14:E19" si="10">C14/51854*10000</f>
        <v>0.19284915339221662</v>
      </c>
      <c r="F14" s="27">
        <v>3</v>
      </c>
      <c r="G14" s="30">
        <f t="shared" si="8"/>
        <v>0.48939641109298526</v>
      </c>
      <c r="H14" s="31">
        <f t="shared" si="1"/>
        <v>0.56503559724262631</v>
      </c>
      <c r="I14" s="27">
        <v>4</v>
      </c>
      <c r="J14" s="30">
        <f t="shared" si="7"/>
        <v>0.33585222502099077</v>
      </c>
      <c r="K14" s="31">
        <f t="shared" si="3"/>
        <v>0.38114113656286924</v>
      </c>
    </row>
    <row r="15" spans="1:11" ht="12.75">
      <c r="A15" s="5" t="s">
        <v>101</v>
      </c>
      <c r="B15" s="1" t="s">
        <v>102</v>
      </c>
      <c r="C15" s="108">
        <v>14</v>
      </c>
      <c r="D15" s="30">
        <f t="shared" si="9"/>
        <v>2.422145328719723</v>
      </c>
      <c r="E15" s="31">
        <f t="shared" si="10"/>
        <v>2.6998881474910323</v>
      </c>
      <c r="F15" s="27">
        <v>38</v>
      </c>
      <c r="G15" s="30">
        <f t="shared" si="8"/>
        <v>6.1990212071778146</v>
      </c>
      <c r="H15" s="31">
        <f t="shared" si="1"/>
        <v>7.1571175650732668</v>
      </c>
      <c r="I15" s="27">
        <v>52</v>
      </c>
      <c r="J15" s="30">
        <f t="shared" si="7"/>
        <v>4.3660789252728804</v>
      </c>
      <c r="K15" s="31">
        <f t="shared" si="3"/>
        <v>4.9548347753173001</v>
      </c>
    </row>
    <row r="16" spans="1:11" ht="12.75">
      <c r="A16" s="5" t="s">
        <v>103</v>
      </c>
      <c r="B16" s="1" t="s">
        <v>104</v>
      </c>
      <c r="C16" s="108">
        <v>2</v>
      </c>
      <c r="D16" s="30">
        <f t="shared" si="9"/>
        <v>0.34602076124567477</v>
      </c>
      <c r="E16" s="31">
        <f t="shared" si="10"/>
        <v>0.38569830678443323</v>
      </c>
      <c r="F16" s="27">
        <v>2</v>
      </c>
      <c r="G16" s="30">
        <f t="shared" si="8"/>
        <v>0.32626427406199021</v>
      </c>
      <c r="H16" s="31">
        <f t="shared" si="1"/>
        <v>0.37669039816175082</v>
      </c>
      <c r="I16" s="27">
        <v>4</v>
      </c>
      <c r="J16" s="30">
        <f t="shared" si="7"/>
        <v>0.33585222502099077</v>
      </c>
      <c r="K16" s="31">
        <f t="shared" si="3"/>
        <v>0.38114113656286924</v>
      </c>
    </row>
    <row r="17" spans="1:11" ht="12.75">
      <c r="A17" s="5" t="s">
        <v>105</v>
      </c>
      <c r="B17" s="1" t="s">
        <v>106</v>
      </c>
      <c r="C17" s="108">
        <v>35</v>
      </c>
      <c r="D17" s="30">
        <f t="shared" si="9"/>
        <v>6.0553633217993079</v>
      </c>
      <c r="E17" s="31">
        <f t="shared" si="10"/>
        <v>6.7497203687275817</v>
      </c>
      <c r="F17" s="27">
        <v>32</v>
      </c>
      <c r="G17" s="30">
        <f t="shared" si="8"/>
        <v>5.2202283849918434</v>
      </c>
      <c r="H17" s="31">
        <f t="shared" si="1"/>
        <v>6.0270463705880131</v>
      </c>
      <c r="I17" s="27">
        <v>67</v>
      </c>
      <c r="J17" s="30">
        <f t="shared" si="7"/>
        <v>5.6255247691015953</v>
      </c>
      <c r="K17" s="31">
        <f t="shared" si="3"/>
        <v>6.3841140374280601</v>
      </c>
    </row>
    <row r="18" spans="1:11" ht="12.75">
      <c r="A18" s="5" t="s">
        <v>107</v>
      </c>
      <c r="B18" s="1" t="s">
        <v>108</v>
      </c>
      <c r="C18" s="109">
        <v>3</v>
      </c>
      <c r="D18" s="30">
        <f t="shared" si="9"/>
        <v>0.51903114186851207</v>
      </c>
      <c r="E18" s="31">
        <f t="shared" si="10"/>
        <v>0.57854746017664982</v>
      </c>
      <c r="F18" s="27">
        <v>4</v>
      </c>
      <c r="G18" s="30">
        <f t="shared" si="8"/>
        <v>0.65252854812398042</v>
      </c>
      <c r="H18" s="31">
        <f t="shared" si="1"/>
        <v>0.75338079632350163</v>
      </c>
      <c r="I18" s="27">
        <v>7</v>
      </c>
      <c r="J18" s="30">
        <f t="shared" si="7"/>
        <v>0.58774139378673385</v>
      </c>
      <c r="K18" s="31">
        <f t="shared" si="3"/>
        <v>0.66699698898502124</v>
      </c>
    </row>
    <row r="19" spans="1:11" ht="12.75">
      <c r="A19" s="6" t="s">
        <v>109</v>
      </c>
      <c r="B19" s="37"/>
      <c r="C19" s="38">
        <f>SUM(C4:C18)</f>
        <v>578</v>
      </c>
      <c r="D19" s="39">
        <f t="shared" si="9"/>
        <v>100</v>
      </c>
      <c r="E19" s="40">
        <f t="shared" si="10"/>
        <v>111.4668106607012</v>
      </c>
      <c r="F19" s="38">
        <f>SUM(F4:F18)</f>
        <v>613</v>
      </c>
      <c r="G19" s="41">
        <f t="shared" si="8"/>
        <v>100</v>
      </c>
      <c r="H19" s="40">
        <f t="shared" si="1"/>
        <v>115.45560703657664</v>
      </c>
      <c r="I19" s="42">
        <f>SUM(I4:I18)</f>
        <v>1191</v>
      </c>
      <c r="J19" s="39">
        <f t="shared" si="7"/>
        <v>100</v>
      </c>
      <c r="K19" s="40">
        <f t="shared" si="3"/>
        <v>113.48477341159432</v>
      </c>
    </row>
    <row r="22" spans="1:11" ht="12.75">
      <c r="A22" s="8" t="s">
        <v>110</v>
      </c>
    </row>
    <row r="23" spans="1:11" ht="12.75">
      <c r="A23" s="8" t="s">
        <v>111</v>
      </c>
    </row>
    <row r="24" spans="1:11" ht="12.75">
      <c r="A24" s="8" t="s">
        <v>112</v>
      </c>
    </row>
    <row r="25" spans="1:11" ht="12.75">
      <c r="A25" s="8" t="s">
        <v>113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K24"/>
  <sheetViews>
    <sheetView showGridLines="0" workbookViewId="0">
      <selection activeCell="D35" sqref="D35"/>
    </sheetView>
  </sheetViews>
  <sheetFormatPr defaultColWidth="12.5703125" defaultRowHeight="15.75" customHeight="1"/>
  <cols>
    <col min="2" max="2" width="60.85546875" customWidth="1"/>
    <col min="3" max="3" width="11.42578125" bestFit="1" customWidth="1"/>
    <col min="4" max="4" width="4.5703125" bestFit="1" customWidth="1"/>
    <col min="5" max="5" width="18.42578125" bestFit="1" customWidth="1"/>
    <col min="6" max="6" width="11.5703125" bestFit="1" customWidth="1"/>
    <col min="7" max="7" width="4.5703125" bestFit="1" customWidth="1"/>
    <col min="8" max="8" width="18.42578125" bestFit="1" customWidth="1"/>
    <col min="9" max="9" width="7.28515625" bestFit="1" customWidth="1"/>
    <col min="10" max="10" width="4.5703125" bestFit="1" customWidth="1"/>
    <col min="11" max="11" width="18.42578125" bestFit="1" customWidth="1"/>
  </cols>
  <sheetData>
    <row r="1" spans="1:11" ht="20.100000000000001" customHeight="1">
      <c r="A1" s="104" t="s">
        <v>74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2.75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12.75">
      <c r="A3" s="6" t="s">
        <v>75</v>
      </c>
      <c r="B3" s="32" t="s">
        <v>67</v>
      </c>
      <c r="C3" s="23" t="s">
        <v>76</v>
      </c>
      <c r="D3" s="25" t="s">
        <v>69</v>
      </c>
      <c r="E3" s="26" t="s">
        <v>70</v>
      </c>
      <c r="F3" s="23" t="s">
        <v>77</v>
      </c>
      <c r="G3" s="25" t="s">
        <v>69</v>
      </c>
      <c r="H3" s="26" t="s">
        <v>70</v>
      </c>
      <c r="I3" s="23" t="s">
        <v>63</v>
      </c>
      <c r="J3" s="25" t="s">
        <v>69</v>
      </c>
      <c r="K3" s="26" t="s">
        <v>70</v>
      </c>
    </row>
    <row r="4" spans="1:11" ht="12.75">
      <c r="A4" s="5" t="s">
        <v>72</v>
      </c>
      <c r="B4" s="1" t="s">
        <v>73</v>
      </c>
      <c r="C4" s="107">
        <v>0</v>
      </c>
      <c r="D4" s="33">
        <f t="shared" ref="D4:D14" si="0">C4/153*100</f>
        <v>0</v>
      </c>
      <c r="E4" s="34">
        <f t="shared" ref="E4:E19" si="1">C4/82154*10000</f>
        <v>0</v>
      </c>
      <c r="F4" s="27">
        <v>2</v>
      </c>
      <c r="G4" s="30">
        <f t="shared" ref="G4:G19" si="2">F4/1038*100</f>
        <v>0.19267822736030829</v>
      </c>
      <c r="H4" s="31">
        <f t="shared" ref="H4:H19" si="3">F4/22794*10000</f>
        <v>0.87742388347810829</v>
      </c>
      <c r="I4" s="35">
        <f t="shared" ref="I4:I19" si="4">SUM(C4,F4)</f>
        <v>2</v>
      </c>
      <c r="J4" s="30">
        <f t="shared" ref="J4:J8" si="5">I4/1191*100</f>
        <v>0.16792611251049538</v>
      </c>
      <c r="K4" s="31">
        <f t="shared" ref="K4:K19" si="6">I4/104948*10000</f>
        <v>0.19057056828143462</v>
      </c>
    </row>
    <row r="5" spans="1:11" ht="12.75">
      <c r="A5" s="5" t="s">
        <v>79</v>
      </c>
      <c r="B5" s="1" t="s">
        <v>80</v>
      </c>
      <c r="C5" s="108">
        <v>76</v>
      </c>
      <c r="D5" s="30">
        <f t="shared" si="0"/>
        <v>49.673202614379086</v>
      </c>
      <c r="E5" s="31">
        <f t="shared" si="1"/>
        <v>9.2509190057696511</v>
      </c>
      <c r="F5" s="27">
        <v>275</v>
      </c>
      <c r="G5" s="30">
        <f t="shared" si="2"/>
        <v>26.49325626204239</v>
      </c>
      <c r="H5" s="31">
        <f t="shared" si="3"/>
        <v>120.64578397823989</v>
      </c>
      <c r="I5" s="35">
        <f t="shared" si="4"/>
        <v>351</v>
      </c>
      <c r="J5" s="30">
        <f t="shared" si="5"/>
        <v>29.471032745591941</v>
      </c>
      <c r="K5" s="31">
        <f t="shared" si="6"/>
        <v>33.445134733391775</v>
      </c>
    </row>
    <row r="6" spans="1:11" ht="12.75">
      <c r="A6" s="5" t="s">
        <v>82</v>
      </c>
      <c r="B6" s="1" t="s">
        <v>83</v>
      </c>
      <c r="C6" s="108">
        <v>0</v>
      </c>
      <c r="D6" s="33">
        <f t="shared" si="0"/>
        <v>0</v>
      </c>
      <c r="E6" s="34">
        <f t="shared" si="1"/>
        <v>0</v>
      </c>
      <c r="F6" s="27">
        <v>1</v>
      </c>
      <c r="G6" s="30">
        <f t="shared" si="2"/>
        <v>9.6339113680154145E-2</v>
      </c>
      <c r="H6" s="31">
        <f t="shared" si="3"/>
        <v>0.43871194173905415</v>
      </c>
      <c r="I6" s="35">
        <f t="shared" si="4"/>
        <v>1</v>
      </c>
      <c r="J6" s="30">
        <f t="shared" si="5"/>
        <v>8.3963056255247692E-2</v>
      </c>
      <c r="K6" s="31">
        <f t="shared" si="6"/>
        <v>9.5285284140717311E-2</v>
      </c>
    </row>
    <row r="7" spans="1:11" ht="12.75">
      <c r="A7" s="5" t="s">
        <v>85</v>
      </c>
      <c r="B7" s="1" t="s">
        <v>86</v>
      </c>
      <c r="C7" s="108">
        <v>4</v>
      </c>
      <c r="D7" s="30">
        <f t="shared" si="0"/>
        <v>2.6143790849673203</v>
      </c>
      <c r="E7" s="31">
        <f t="shared" si="1"/>
        <v>0.48689047398787638</v>
      </c>
      <c r="F7" s="27">
        <v>77</v>
      </c>
      <c r="G7" s="30">
        <f t="shared" si="2"/>
        <v>7.4181117533718686</v>
      </c>
      <c r="H7" s="31">
        <f t="shared" si="3"/>
        <v>33.780819513907169</v>
      </c>
      <c r="I7" s="35">
        <f t="shared" si="4"/>
        <v>81</v>
      </c>
      <c r="J7" s="30">
        <f t="shared" si="5"/>
        <v>6.8010075566750636</v>
      </c>
      <c r="K7" s="31">
        <f t="shared" si="6"/>
        <v>7.7181080153981014</v>
      </c>
    </row>
    <row r="8" spans="1:11" ht="12.75">
      <c r="A8" s="5" t="s">
        <v>87</v>
      </c>
      <c r="B8" s="1" t="s">
        <v>88</v>
      </c>
      <c r="C8" s="108">
        <v>7</v>
      </c>
      <c r="D8" s="30">
        <f t="shared" si="0"/>
        <v>4.5751633986928102</v>
      </c>
      <c r="E8" s="31">
        <f t="shared" si="1"/>
        <v>0.85205832947878379</v>
      </c>
      <c r="F8" s="27">
        <v>37</v>
      </c>
      <c r="G8" s="30">
        <f t="shared" si="2"/>
        <v>3.5645472061657033</v>
      </c>
      <c r="H8" s="31">
        <f t="shared" si="3"/>
        <v>16.232341844345004</v>
      </c>
      <c r="I8" s="35">
        <f t="shared" si="4"/>
        <v>44</v>
      </c>
      <c r="J8" s="30">
        <f t="shared" si="5"/>
        <v>3.6943744752308985</v>
      </c>
      <c r="K8" s="31">
        <f t="shared" si="6"/>
        <v>4.1925525021915613</v>
      </c>
    </row>
    <row r="9" spans="1:11" ht="12.75">
      <c r="A9" s="5" t="s">
        <v>89</v>
      </c>
      <c r="B9" s="1" t="s">
        <v>90</v>
      </c>
      <c r="C9" s="108">
        <v>3</v>
      </c>
      <c r="D9" s="30">
        <f t="shared" si="0"/>
        <v>1.9607843137254901</v>
      </c>
      <c r="E9" s="31">
        <f t="shared" si="1"/>
        <v>0.3651678554909073</v>
      </c>
      <c r="F9" s="27">
        <v>43</v>
      </c>
      <c r="G9" s="30">
        <f t="shared" si="2"/>
        <v>4.1425818882466281</v>
      </c>
      <c r="H9" s="31">
        <f t="shared" si="3"/>
        <v>18.864613494779327</v>
      </c>
      <c r="I9" s="35">
        <f t="shared" si="4"/>
        <v>46</v>
      </c>
      <c r="J9" s="36">
        <v>3.8</v>
      </c>
      <c r="K9" s="31">
        <f t="shared" si="6"/>
        <v>4.3831230704729967</v>
      </c>
    </row>
    <row r="10" spans="1:11" ht="12.75">
      <c r="A10" s="5" t="s">
        <v>91</v>
      </c>
      <c r="B10" s="1" t="s">
        <v>92</v>
      </c>
      <c r="C10" s="108">
        <v>27</v>
      </c>
      <c r="D10" s="30">
        <f t="shared" si="0"/>
        <v>17.647058823529413</v>
      </c>
      <c r="E10" s="31">
        <f t="shared" si="1"/>
        <v>3.2865106994181663</v>
      </c>
      <c r="F10" s="27">
        <v>385</v>
      </c>
      <c r="G10" s="30">
        <f t="shared" si="2"/>
        <v>37.090558766859345</v>
      </c>
      <c r="H10" s="31">
        <f t="shared" si="3"/>
        <v>168.90409756953585</v>
      </c>
      <c r="I10" s="35">
        <f t="shared" si="4"/>
        <v>412</v>
      </c>
      <c r="J10" s="30">
        <f t="shared" ref="J10:J19" si="7">I10/1191*100</f>
        <v>34.592779177162051</v>
      </c>
      <c r="K10" s="31">
        <f t="shared" si="6"/>
        <v>39.257537065975527</v>
      </c>
    </row>
    <row r="11" spans="1:11" ht="12.75">
      <c r="A11" s="5" t="s">
        <v>93</v>
      </c>
      <c r="B11" s="1" t="s">
        <v>94</v>
      </c>
      <c r="C11" s="108">
        <v>7</v>
      </c>
      <c r="D11" s="30">
        <f t="shared" si="0"/>
        <v>4.5751633986928102</v>
      </c>
      <c r="E11" s="31">
        <f t="shared" si="1"/>
        <v>0.85205832947878379</v>
      </c>
      <c r="F11" s="27">
        <v>43</v>
      </c>
      <c r="G11" s="30">
        <f t="shared" si="2"/>
        <v>4.1425818882466281</v>
      </c>
      <c r="H11" s="31">
        <f t="shared" si="3"/>
        <v>18.864613494779327</v>
      </c>
      <c r="I11" s="35">
        <f t="shared" si="4"/>
        <v>50</v>
      </c>
      <c r="J11" s="30">
        <f t="shared" si="7"/>
        <v>4.1981528127623848</v>
      </c>
      <c r="K11" s="31">
        <f t="shared" si="6"/>
        <v>4.7642642070358656</v>
      </c>
    </row>
    <row r="12" spans="1:11" ht="12.75">
      <c r="A12" s="5" t="s">
        <v>95</v>
      </c>
      <c r="B12" s="1" t="s">
        <v>96</v>
      </c>
      <c r="C12" s="108">
        <v>14</v>
      </c>
      <c r="D12" s="30">
        <f t="shared" si="0"/>
        <v>9.1503267973856204</v>
      </c>
      <c r="E12" s="31">
        <f t="shared" si="1"/>
        <v>1.7041166589575676</v>
      </c>
      <c r="F12" s="27">
        <v>55</v>
      </c>
      <c r="G12" s="30">
        <f t="shared" si="2"/>
        <v>5.2986512524084777</v>
      </c>
      <c r="H12" s="31">
        <f t="shared" si="3"/>
        <v>24.12915679564798</v>
      </c>
      <c r="I12" s="35">
        <f t="shared" si="4"/>
        <v>69</v>
      </c>
      <c r="J12" s="30">
        <f t="shared" si="7"/>
        <v>5.7934508816120909</v>
      </c>
      <c r="K12" s="31">
        <f t="shared" si="6"/>
        <v>6.5746846057094945</v>
      </c>
    </row>
    <row r="13" spans="1:11" ht="12.75">
      <c r="A13" s="5" t="s">
        <v>97</v>
      </c>
      <c r="B13" s="1" t="s">
        <v>98</v>
      </c>
      <c r="C13" s="108">
        <v>0</v>
      </c>
      <c r="D13" s="33">
        <f t="shared" si="0"/>
        <v>0</v>
      </c>
      <c r="E13" s="34">
        <f t="shared" si="1"/>
        <v>0</v>
      </c>
      <c r="F13" s="27">
        <v>1</v>
      </c>
      <c r="G13" s="30">
        <f t="shared" si="2"/>
        <v>9.6339113680154145E-2</v>
      </c>
      <c r="H13" s="31">
        <f t="shared" si="3"/>
        <v>0.43871194173905415</v>
      </c>
      <c r="I13" s="35">
        <f t="shared" si="4"/>
        <v>1</v>
      </c>
      <c r="J13" s="30">
        <f t="shared" si="7"/>
        <v>8.3963056255247692E-2</v>
      </c>
      <c r="K13" s="31">
        <f t="shared" si="6"/>
        <v>9.5285284140717311E-2</v>
      </c>
    </row>
    <row r="14" spans="1:11" ht="12.75">
      <c r="A14" s="5" t="s">
        <v>99</v>
      </c>
      <c r="B14" s="1" t="s">
        <v>100</v>
      </c>
      <c r="C14" s="108">
        <v>0</v>
      </c>
      <c r="D14" s="33">
        <f t="shared" si="0"/>
        <v>0</v>
      </c>
      <c r="E14" s="34">
        <f t="shared" si="1"/>
        <v>0</v>
      </c>
      <c r="F14" s="27">
        <v>4</v>
      </c>
      <c r="G14" s="30">
        <f t="shared" si="2"/>
        <v>0.38535645472061658</v>
      </c>
      <c r="H14" s="31">
        <f t="shared" si="3"/>
        <v>1.7548477669562166</v>
      </c>
      <c r="I14" s="35">
        <f t="shared" si="4"/>
        <v>4</v>
      </c>
      <c r="J14" s="30">
        <f t="shared" si="7"/>
        <v>0.33585222502099077</v>
      </c>
      <c r="K14" s="31">
        <f t="shared" si="6"/>
        <v>0.38114113656286924</v>
      </c>
    </row>
    <row r="15" spans="1:11" ht="12.75">
      <c r="A15" s="5" t="s">
        <v>101</v>
      </c>
      <c r="B15" s="1" t="s">
        <v>102</v>
      </c>
      <c r="C15" s="108">
        <v>1</v>
      </c>
      <c r="D15" s="36">
        <v>0.6</v>
      </c>
      <c r="E15" s="31">
        <f t="shared" si="1"/>
        <v>0.1217226184969691</v>
      </c>
      <c r="F15" s="27">
        <v>51</v>
      </c>
      <c r="G15" s="30">
        <f t="shared" si="2"/>
        <v>4.9132947976878611</v>
      </c>
      <c r="H15" s="31">
        <f t="shared" si="3"/>
        <v>22.374309028691759</v>
      </c>
      <c r="I15" s="35">
        <f t="shared" si="4"/>
        <v>52</v>
      </c>
      <c r="J15" s="30">
        <f t="shared" si="7"/>
        <v>4.3660789252728804</v>
      </c>
      <c r="K15" s="31">
        <f t="shared" si="6"/>
        <v>4.9548347753173001</v>
      </c>
    </row>
    <row r="16" spans="1:11" ht="12.75">
      <c r="A16" s="5" t="s">
        <v>103</v>
      </c>
      <c r="B16" s="1" t="s">
        <v>104</v>
      </c>
      <c r="C16" s="108">
        <v>1</v>
      </c>
      <c r="D16" s="36">
        <v>0.6</v>
      </c>
      <c r="E16" s="31">
        <f t="shared" si="1"/>
        <v>0.1217226184969691</v>
      </c>
      <c r="F16" s="27">
        <v>3</v>
      </c>
      <c r="G16" s="30">
        <f t="shared" si="2"/>
        <v>0.28901734104046239</v>
      </c>
      <c r="H16" s="31">
        <f t="shared" si="3"/>
        <v>1.3161358252171624</v>
      </c>
      <c r="I16" s="35">
        <f t="shared" si="4"/>
        <v>4</v>
      </c>
      <c r="J16" s="30">
        <f t="shared" si="7"/>
        <v>0.33585222502099077</v>
      </c>
      <c r="K16" s="31">
        <f t="shared" si="6"/>
        <v>0.38114113656286924</v>
      </c>
    </row>
    <row r="17" spans="1:11" ht="12.75">
      <c r="A17" s="5" t="s">
        <v>105</v>
      </c>
      <c r="B17" s="1" t="s">
        <v>106</v>
      </c>
      <c r="C17" s="108">
        <v>13</v>
      </c>
      <c r="D17" s="30">
        <f t="shared" ref="D17:D19" si="8">C17/153*100</f>
        <v>8.4967320261437909</v>
      </c>
      <c r="E17" s="31">
        <f t="shared" si="1"/>
        <v>1.5823940404605983</v>
      </c>
      <c r="F17" s="27">
        <v>54</v>
      </c>
      <c r="G17" s="30">
        <f t="shared" si="2"/>
        <v>5.202312138728324</v>
      </c>
      <c r="H17" s="31">
        <f t="shared" si="3"/>
        <v>23.690444853908922</v>
      </c>
      <c r="I17" s="35">
        <f t="shared" si="4"/>
        <v>67</v>
      </c>
      <c r="J17" s="30">
        <f t="shared" si="7"/>
        <v>5.6255247691015953</v>
      </c>
      <c r="K17" s="31">
        <f t="shared" si="6"/>
        <v>6.3841140374280601</v>
      </c>
    </row>
    <row r="18" spans="1:11" ht="12.75">
      <c r="A18" s="5" t="s">
        <v>107</v>
      </c>
      <c r="B18" s="1" t="s">
        <v>108</v>
      </c>
      <c r="C18" s="109">
        <v>0</v>
      </c>
      <c r="D18" s="33">
        <f t="shared" si="8"/>
        <v>0</v>
      </c>
      <c r="E18" s="34">
        <f t="shared" si="1"/>
        <v>0</v>
      </c>
      <c r="F18" s="27">
        <v>7</v>
      </c>
      <c r="G18" s="30">
        <f t="shared" si="2"/>
        <v>0.67437379576107903</v>
      </c>
      <c r="H18" s="31">
        <f t="shared" si="3"/>
        <v>3.0709835921733792</v>
      </c>
      <c r="I18" s="35">
        <f t="shared" si="4"/>
        <v>7</v>
      </c>
      <c r="J18" s="30">
        <f t="shared" si="7"/>
        <v>0.58774139378673385</v>
      </c>
      <c r="K18" s="31">
        <f t="shared" si="6"/>
        <v>0.66699698898502124</v>
      </c>
    </row>
    <row r="19" spans="1:11" ht="12.75">
      <c r="A19" s="6" t="s">
        <v>109</v>
      </c>
      <c r="B19" s="37"/>
      <c r="C19" s="38">
        <f>SUM(C4:C18)</f>
        <v>153</v>
      </c>
      <c r="D19" s="39">
        <f t="shared" si="8"/>
        <v>100</v>
      </c>
      <c r="E19" s="40">
        <f t="shared" si="1"/>
        <v>18.623560630036273</v>
      </c>
      <c r="F19" s="42">
        <f>SUM(F4:F18)</f>
        <v>1038</v>
      </c>
      <c r="G19" s="39">
        <f t="shared" si="2"/>
        <v>100</v>
      </c>
      <c r="H19" s="40">
        <f t="shared" si="3"/>
        <v>455.38299552513814</v>
      </c>
      <c r="I19" s="42">
        <f t="shared" si="4"/>
        <v>1191</v>
      </c>
      <c r="J19" s="39">
        <f t="shared" si="7"/>
        <v>100</v>
      </c>
      <c r="K19" s="40">
        <f t="shared" si="6"/>
        <v>113.48477341159432</v>
      </c>
    </row>
    <row r="21" spans="1:11" ht="12.75">
      <c r="A21" s="8" t="s">
        <v>110</v>
      </c>
    </row>
    <row r="22" spans="1:11" ht="12.75">
      <c r="A22" s="8" t="s">
        <v>111</v>
      </c>
    </row>
    <row r="23" spans="1:11" ht="12.75">
      <c r="A23" s="8" t="s">
        <v>115</v>
      </c>
    </row>
    <row r="24" spans="1:11" ht="12.75">
      <c r="A24" s="8" t="s">
        <v>113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K25"/>
  <sheetViews>
    <sheetView showGridLines="0" workbookViewId="0">
      <selection activeCell="E39" sqref="E39"/>
    </sheetView>
  </sheetViews>
  <sheetFormatPr defaultColWidth="12.5703125" defaultRowHeight="15.75" customHeight="1"/>
  <cols>
    <col min="2" max="2" width="61.140625" customWidth="1"/>
    <col min="3" max="4" width="4.5703125" bestFit="1" customWidth="1"/>
    <col min="5" max="5" width="18.42578125" bestFit="1" customWidth="1"/>
    <col min="6" max="6" width="4.7109375" bestFit="1" customWidth="1"/>
    <col min="7" max="7" width="4.5703125" bestFit="1" customWidth="1"/>
    <col min="8" max="8" width="18.42578125" bestFit="1" customWidth="1"/>
    <col min="9" max="9" width="7.28515625" bestFit="1" customWidth="1"/>
    <col min="10" max="10" width="4.5703125" bestFit="1" customWidth="1"/>
    <col min="11" max="11" width="18.42578125" bestFit="1" customWidth="1"/>
  </cols>
  <sheetData>
    <row r="1" spans="1:11" ht="20.100000000000001" customHeight="1">
      <c r="A1" s="104" t="s">
        <v>78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2.75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12.75">
      <c r="A3" s="23" t="s">
        <v>66</v>
      </c>
      <c r="B3" s="24" t="s">
        <v>67</v>
      </c>
      <c r="C3" s="23" t="s">
        <v>81</v>
      </c>
      <c r="D3" s="25" t="s">
        <v>69</v>
      </c>
      <c r="E3" s="26" t="s">
        <v>70</v>
      </c>
      <c r="F3" s="23" t="s">
        <v>84</v>
      </c>
      <c r="G3" s="25" t="s">
        <v>69</v>
      </c>
      <c r="H3" s="26" t="s">
        <v>70</v>
      </c>
      <c r="I3" s="23" t="s">
        <v>63</v>
      </c>
      <c r="J3" s="25" t="s">
        <v>69</v>
      </c>
      <c r="K3" s="26" t="s">
        <v>70</v>
      </c>
    </row>
    <row r="4" spans="1:11" ht="12.75">
      <c r="A4" s="5" t="s">
        <v>72</v>
      </c>
      <c r="B4" s="1" t="s">
        <v>73</v>
      </c>
      <c r="C4" s="107">
        <v>0</v>
      </c>
      <c r="D4" s="33">
        <f t="shared" ref="D4:D9" si="0">C4/113*100</f>
        <v>0</v>
      </c>
      <c r="E4" s="34">
        <f t="shared" ref="E4:E19" si="1">C4/42177*10000</f>
        <v>0</v>
      </c>
      <c r="F4" s="27">
        <v>0</v>
      </c>
      <c r="G4" s="33">
        <f>F4/465*100</f>
        <v>0</v>
      </c>
      <c r="H4" s="34">
        <f t="shared" ref="H4:H19" si="2">F4/9677*10000</f>
        <v>0</v>
      </c>
      <c r="I4" s="27">
        <v>0</v>
      </c>
      <c r="J4" s="28">
        <v>0</v>
      </c>
      <c r="K4" s="29">
        <v>0</v>
      </c>
    </row>
    <row r="5" spans="1:11" ht="12.75">
      <c r="A5" s="5" t="s">
        <v>79</v>
      </c>
      <c r="B5" s="1" t="s">
        <v>80</v>
      </c>
      <c r="C5" s="108">
        <v>51</v>
      </c>
      <c r="D5" s="30">
        <f t="shared" si="0"/>
        <v>45.132743362831853</v>
      </c>
      <c r="E5" s="31">
        <f t="shared" si="1"/>
        <v>12.091898428053204</v>
      </c>
      <c r="F5" s="27">
        <v>149</v>
      </c>
      <c r="G5" s="36">
        <v>32.1</v>
      </c>
      <c r="H5" s="31">
        <f t="shared" si="2"/>
        <v>153.97333884468327</v>
      </c>
      <c r="I5" s="27">
        <v>200</v>
      </c>
      <c r="J5" s="30">
        <f>I5/578*100</f>
        <v>34.602076124567475</v>
      </c>
      <c r="K5" s="31">
        <f>I5/51854*10000</f>
        <v>38.569830678443324</v>
      </c>
    </row>
    <row r="6" spans="1:11" ht="12.75">
      <c r="A6" s="5" t="s">
        <v>82</v>
      </c>
      <c r="B6" s="1" t="s">
        <v>83</v>
      </c>
      <c r="C6" s="108">
        <v>0</v>
      </c>
      <c r="D6" s="33">
        <f t="shared" si="0"/>
        <v>0</v>
      </c>
      <c r="E6" s="34">
        <f t="shared" si="1"/>
        <v>0</v>
      </c>
      <c r="F6" s="27">
        <v>0</v>
      </c>
      <c r="G6" s="33">
        <f t="shared" ref="G6:G19" si="3">F6/465*100</f>
        <v>0</v>
      </c>
      <c r="H6" s="34">
        <f t="shared" si="2"/>
        <v>0</v>
      </c>
      <c r="I6" s="27">
        <v>0</v>
      </c>
      <c r="J6" s="28">
        <v>0</v>
      </c>
      <c r="K6" s="29">
        <v>0</v>
      </c>
    </row>
    <row r="7" spans="1:11" ht="12.75">
      <c r="A7" s="5" t="s">
        <v>85</v>
      </c>
      <c r="B7" s="1" t="s">
        <v>86</v>
      </c>
      <c r="C7" s="108">
        <v>3</v>
      </c>
      <c r="D7" s="30">
        <f t="shared" si="0"/>
        <v>2.6548672566371683</v>
      </c>
      <c r="E7" s="31">
        <f t="shared" si="1"/>
        <v>0.71128814282665909</v>
      </c>
      <c r="F7" s="27">
        <v>34</v>
      </c>
      <c r="G7" s="30">
        <f t="shared" si="3"/>
        <v>7.3118279569892479</v>
      </c>
      <c r="H7" s="31">
        <f t="shared" si="2"/>
        <v>35.134855843753229</v>
      </c>
      <c r="I7" s="27">
        <v>37</v>
      </c>
      <c r="J7" s="30">
        <f t="shared" ref="J7:J12" si="4">I7/578*100</f>
        <v>6.4013840830449826</v>
      </c>
      <c r="K7" s="31">
        <f t="shared" ref="K7:K12" si="5">I7/51854*10000</f>
        <v>7.1354186755120148</v>
      </c>
    </row>
    <row r="8" spans="1:11" ht="12.75">
      <c r="A8" s="5" t="s">
        <v>87</v>
      </c>
      <c r="B8" s="1" t="s">
        <v>88</v>
      </c>
      <c r="C8" s="108">
        <v>7</v>
      </c>
      <c r="D8" s="30">
        <f t="shared" si="0"/>
        <v>6.1946902654867255</v>
      </c>
      <c r="E8" s="31">
        <f t="shared" si="1"/>
        <v>1.6596723332622045</v>
      </c>
      <c r="F8" s="27">
        <v>10</v>
      </c>
      <c r="G8" s="30">
        <f t="shared" si="3"/>
        <v>2.1505376344086025</v>
      </c>
      <c r="H8" s="31">
        <f t="shared" si="2"/>
        <v>10.333781130515657</v>
      </c>
      <c r="I8" s="27">
        <v>17</v>
      </c>
      <c r="J8" s="30">
        <f t="shared" si="4"/>
        <v>2.9411764705882351</v>
      </c>
      <c r="K8" s="31">
        <f t="shared" si="5"/>
        <v>3.2784356076676824</v>
      </c>
    </row>
    <row r="9" spans="1:11" ht="12.75">
      <c r="A9" s="5" t="s">
        <v>89</v>
      </c>
      <c r="B9" s="1" t="s">
        <v>90</v>
      </c>
      <c r="C9" s="108">
        <v>3</v>
      </c>
      <c r="D9" s="30">
        <f t="shared" si="0"/>
        <v>2.6548672566371683</v>
      </c>
      <c r="E9" s="31">
        <f t="shared" si="1"/>
        <v>0.71128814282665909</v>
      </c>
      <c r="F9" s="27">
        <v>20</v>
      </c>
      <c r="G9" s="30">
        <f t="shared" si="3"/>
        <v>4.3010752688172049</v>
      </c>
      <c r="H9" s="31">
        <f t="shared" si="2"/>
        <v>20.667562261031314</v>
      </c>
      <c r="I9" s="27">
        <v>23</v>
      </c>
      <c r="J9" s="30">
        <f t="shared" si="4"/>
        <v>3.9792387543252596</v>
      </c>
      <c r="K9" s="31">
        <f t="shared" si="5"/>
        <v>4.4355305280209825</v>
      </c>
    </row>
    <row r="10" spans="1:11" ht="12.75">
      <c r="A10" s="5" t="s">
        <v>91</v>
      </c>
      <c r="B10" s="1" t="s">
        <v>92</v>
      </c>
      <c r="C10" s="108">
        <v>22</v>
      </c>
      <c r="D10" s="36">
        <v>19.399999999999999</v>
      </c>
      <c r="E10" s="31">
        <f t="shared" si="1"/>
        <v>5.2161130473954991</v>
      </c>
      <c r="F10" s="27">
        <v>153</v>
      </c>
      <c r="G10" s="30">
        <f t="shared" si="3"/>
        <v>32.903225806451616</v>
      </c>
      <c r="H10" s="31">
        <f t="shared" si="2"/>
        <v>158.10685129688952</v>
      </c>
      <c r="I10" s="27">
        <v>175</v>
      </c>
      <c r="J10" s="30">
        <f t="shared" si="4"/>
        <v>30.276816608996537</v>
      </c>
      <c r="K10" s="31">
        <f t="shared" si="5"/>
        <v>33.748601843637907</v>
      </c>
    </row>
    <row r="11" spans="1:11" ht="12.75">
      <c r="A11" s="5" t="s">
        <v>93</v>
      </c>
      <c r="B11" s="1" t="s">
        <v>94</v>
      </c>
      <c r="C11" s="108">
        <v>5</v>
      </c>
      <c r="D11" s="30">
        <f t="shared" ref="D11:D19" si="6">C11/113*100</f>
        <v>4.4247787610619467</v>
      </c>
      <c r="E11" s="31">
        <f t="shared" si="1"/>
        <v>1.1854802380444318</v>
      </c>
      <c r="F11" s="27">
        <v>20</v>
      </c>
      <c r="G11" s="30">
        <f t="shared" si="3"/>
        <v>4.3010752688172049</v>
      </c>
      <c r="H11" s="31">
        <f t="shared" si="2"/>
        <v>20.667562261031314</v>
      </c>
      <c r="I11" s="27">
        <v>25</v>
      </c>
      <c r="J11" s="30">
        <f t="shared" si="4"/>
        <v>4.3252595155709344</v>
      </c>
      <c r="K11" s="31">
        <f t="shared" si="5"/>
        <v>4.8212288348054155</v>
      </c>
    </row>
    <row r="12" spans="1:11" ht="12.75">
      <c r="A12" s="5" t="s">
        <v>95</v>
      </c>
      <c r="B12" s="1" t="s">
        <v>96</v>
      </c>
      <c r="C12" s="108">
        <v>13</v>
      </c>
      <c r="D12" s="30">
        <f t="shared" si="6"/>
        <v>11.504424778761061</v>
      </c>
      <c r="E12" s="31">
        <f t="shared" si="1"/>
        <v>3.0822486189155227</v>
      </c>
      <c r="F12" s="27">
        <v>33</v>
      </c>
      <c r="G12" s="30">
        <f t="shared" si="3"/>
        <v>7.096774193548387</v>
      </c>
      <c r="H12" s="31">
        <f t="shared" si="2"/>
        <v>34.101477730701667</v>
      </c>
      <c r="I12" s="27">
        <v>46</v>
      </c>
      <c r="J12" s="30">
        <f t="shared" si="4"/>
        <v>7.9584775086505193</v>
      </c>
      <c r="K12" s="31">
        <f t="shared" si="5"/>
        <v>8.8710610560419649</v>
      </c>
    </row>
    <row r="13" spans="1:11" ht="12.75">
      <c r="A13" s="5" t="s">
        <v>97</v>
      </c>
      <c r="B13" s="1" t="s">
        <v>98</v>
      </c>
      <c r="C13" s="108">
        <v>0</v>
      </c>
      <c r="D13" s="33">
        <f t="shared" si="6"/>
        <v>0</v>
      </c>
      <c r="E13" s="34">
        <f t="shared" si="1"/>
        <v>0</v>
      </c>
      <c r="F13" s="27">
        <v>0</v>
      </c>
      <c r="G13" s="33">
        <f t="shared" si="3"/>
        <v>0</v>
      </c>
      <c r="H13" s="34">
        <f t="shared" si="2"/>
        <v>0</v>
      </c>
      <c r="I13" s="27">
        <v>0</v>
      </c>
      <c r="J13" s="28">
        <v>0</v>
      </c>
      <c r="K13" s="29">
        <v>0</v>
      </c>
    </row>
    <row r="14" spans="1:11" ht="12.75">
      <c r="A14" s="5" t="s">
        <v>99</v>
      </c>
      <c r="B14" s="1" t="s">
        <v>100</v>
      </c>
      <c r="C14" s="108">
        <v>0</v>
      </c>
      <c r="D14" s="33">
        <f t="shared" si="6"/>
        <v>0</v>
      </c>
      <c r="E14" s="34">
        <f t="shared" si="1"/>
        <v>0</v>
      </c>
      <c r="F14" s="27">
        <v>1</v>
      </c>
      <c r="G14" s="30">
        <f t="shared" si="3"/>
        <v>0.21505376344086022</v>
      </c>
      <c r="H14" s="31">
        <f t="shared" si="2"/>
        <v>1.0333781130515656</v>
      </c>
      <c r="I14" s="27">
        <v>1</v>
      </c>
      <c r="J14" s="30">
        <f t="shared" ref="J14:J19" si="7">I14/578*100</f>
        <v>0.17301038062283738</v>
      </c>
      <c r="K14" s="31">
        <f t="shared" ref="K14:K19" si="8">I14/51854*10000</f>
        <v>0.19284915339221662</v>
      </c>
    </row>
    <row r="15" spans="1:11" ht="12.75">
      <c r="A15" s="5" t="s">
        <v>101</v>
      </c>
      <c r="B15" s="1" t="s">
        <v>102</v>
      </c>
      <c r="C15" s="108">
        <v>1</v>
      </c>
      <c r="D15" s="30">
        <f t="shared" si="6"/>
        <v>0.88495575221238942</v>
      </c>
      <c r="E15" s="31">
        <f t="shared" si="1"/>
        <v>0.23709604760888633</v>
      </c>
      <c r="F15" s="27">
        <v>13</v>
      </c>
      <c r="G15" s="30">
        <f t="shared" si="3"/>
        <v>2.795698924731183</v>
      </c>
      <c r="H15" s="31">
        <f t="shared" si="2"/>
        <v>13.433915469670353</v>
      </c>
      <c r="I15" s="27">
        <v>14</v>
      </c>
      <c r="J15" s="30">
        <f t="shared" si="7"/>
        <v>2.422145328719723</v>
      </c>
      <c r="K15" s="31">
        <f t="shared" si="8"/>
        <v>2.6998881474910323</v>
      </c>
    </row>
    <row r="16" spans="1:11" ht="12.75">
      <c r="A16" s="5" t="s">
        <v>103</v>
      </c>
      <c r="B16" s="1" t="s">
        <v>104</v>
      </c>
      <c r="C16" s="108">
        <v>1</v>
      </c>
      <c r="D16" s="30">
        <f t="shared" si="6"/>
        <v>0.88495575221238942</v>
      </c>
      <c r="E16" s="31">
        <f t="shared" si="1"/>
        <v>0.23709604760888633</v>
      </c>
      <c r="F16" s="27">
        <v>1</v>
      </c>
      <c r="G16" s="30">
        <f t="shared" si="3"/>
        <v>0.21505376344086022</v>
      </c>
      <c r="H16" s="31">
        <f t="shared" si="2"/>
        <v>1.0333781130515656</v>
      </c>
      <c r="I16" s="27">
        <v>2</v>
      </c>
      <c r="J16" s="30">
        <f t="shared" si="7"/>
        <v>0.34602076124567477</v>
      </c>
      <c r="K16" s="31">
        <f t="shared" si="8"/>
        <v>0.38569830678443323</v>
      </c>
    </row>
    <row r="17" spans="1:11" ht="12.75">
      <c r="A17" s="5" t="s">
        <v>105</v>
      </c>
      <c r="B17" s="1" t="s">
        <v>106</v>
      </c>
      <c r="C17" s="108">
        <v>7</v>
      </c>
      <c r="D17" s="30">
        <f t="shared" si="6"/>
        <v>6.1946902654867255</v>
      </c>
      <c r="E17" s="31">
        <f t="shared" si="1"/>
        <v>1.6596723332622045</v>
      </c>
      <c r="F17" s="27">
        <v>28</v>
      </c>
      <c r="G17" s="30">
        <f t="shared" si="3"/>
        <v>6.021505376344086</v>
      </c>
      <c r="H17" s="31">
        <f t="shared" si="2"/>
        <v>28.934587165443837</v>
      </c>
      <c r="I17" s="27">
        <v>35</v>
      </c>
      <c r="J17" s="30">
        <f t="shared" si="7"/>
        <v>6.0553633217993079</v>
      </c>
      <c r="K17" s="31">
        <f t="shared" si="8"/>
        <v>6.7497203687275817</v>
      </c>
    </row>
    <row r="18" spans="1:11" ht="12.75">
      <c r="A18" s="5" t="s">
        <v>107</v>
      </c>
      <c r="B18" s="1" t="s">
        <v>108</v>
      </c>
      <c r="C18" s="109">
        <v>0</v>
      </c>
      <c r="D18" s="33">
        <f t="shared" si="6"/>
        <v>0</v>
      </c>
      <c r="E18" s="34">
        <f t="shared" si="1"/>
        <v>0</v>
      </c>
      <c r="F18" s="27">
        <v>3</v>
      </c>
      <c r="G18" s="30">
        <f t="shared" si="3"/>
        <v>0.64516129032258063</v>
      </c>
      <c r="H18" s="31">
        <f t="shared" si="2"/>
        <v>3.1001343391546969</v>
      </c>
      <c r="I18" s="27">
        <v>3</v>
      </c>
      <c r="J18" s="30">
        <f t="shared" si="7"/>
        <v>0.51903114186851207</v>
      </c>
      <c r="K18" s="31">
        <f t="shared" si="8"/>
        <v>0.57854746017664982</v>
      </c>
    </row>
    <row r="19" spans="1:11" ht="12.75">
      <c r="A19" s="6" t="s">
        <v>109</v>
      </c>
      <c r="B19" s="37"/>
      <c r="C19" s="38">
        <f>SUM(C4:C18)</f>
        <v>113</v>
      </c>
      <c r="D19" s="39">
        <f t="shared" si="6"/>
        <v>100</v>
      </c>
      <c r="E19" s="40">
        <f t="shared" si="1"/>
        <v>26.791853379804159</v>
      </c>
      <c r="F19" s="38">
        <f>SUM(F4:F18)</f>
        <v>465</v>
      </c>
      <c r="G19" s="39">
        <f t="shared" si="3"/>
        <v>100</v>
      </c>
      <c r="H19" s="40">
        <f t="shared" si="2"/>
        <v>480.52082256897796</v>
      </c>
      <c r="I19" s="38">
        <f>SUM(I4:I18)</f>
        <v>578</v>
      </c>
      <c r="J19" s="39">
        <f t="shared" si="7"/>
        <v>100</v>
      </c>
      <c r="K19" s="40">
        <f t="shared" si="8"/>
        <v>111.4668106607012</v>
      </c>
    </row>
    <row r="22" spans="1:11" ht="12.75">
      <c r="A22" s="8" t="s">
        <v>110</v>
      </c>
    </row>
    <row r="23" spans="1:11" ht="12.75">
      <c r="A23" s="8" t="s">
        <v>111</v>
      </c>
    </row>
    <row r="24" spans="1:11" ht="12.75">
      <c r="A24" s="8" t="s">
        <v>116</v>
      </c>
    </row>
    <row r="25" spans="1:11" ht="12.75">
      <c r="A25" s="8" t="s">
        <v>113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K25"/>
  <sheetViews>
    <sheetView showGridLines="0" workbookViewId="0">
      <selection activeCell="E31" sqref="E31"/>
    </sheetView>
  </sheetViews>
  <sheetFormatPr defaultColWidth="12.5703125" defaultRowHeight="15.75" customHeight="1"/>
  <cols>
    <col min="2" max="2" width="60.85546875" customWidth="1"/>
    <col min="3" max="3" width="4.5703125" bestFit="1" customWidth="1"/>
    <col min="4" max="4" width="5" bestFit="1" customWidth="1"/>
    <col min="5" max="5" width="18.42578125" bestFit="1" customWidth="1"/>
    <col min="6" max="6" width="4.7109375" bestFit="1" customWidth="1"/>
    <col min="7" max="7" width="4.5703125" bestFit="1" customWidth="1"/>
    <col min="8" max="8" width="18.42578125" bestFit="1" customWidth="1"/>
    <col min="9" max="9" width="7.28515625" bestFit="1" customWidth="1"/>
    <col min="10" max="10" width="4.5703125" bestFit="1" customWidth="1"/>
    <col min="11" max="11" width="18.42578125" bestFit="1" customWidth="1"/>
  </cols>
  <sheetData>
    <row r="1" spans="1:11" ht="20.100000000000001" customHeight="1">
      <c r="A1" s="104" t="s">
        <v>114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2.75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12.75">
      <c r="A3" s="23" t="s">
        <v>66</v>
      </c>
      <c r="B3" s="24" t="s">
        <v>67</v>
      </c>
      <c r="C3" s="23" t="s">
        <v>81</v>
      </c>
      <c r="D3" s="25" t="s">
        <v>69</v>
      </c>
      <c r="E3" s="26" t="s">
        <v>70</v>
      </c>
      <c r="F3" s="23" t="s">
        <v>84</v>
      </c>
      <c r="G3" s="25" t="s">
        <v>69</v>
      </c>
      <c r="H3" s="26" t="s">
        <v>70</v>
      </c>
      <c r="I3" s="23" t="s">
        <v>63</v>
      </c>
      <c r="J3" s="25" t="s">
        <v>69</v>
      </c>
      <c r="K3" s="26" t="s">
        <v>70</v>
      </c>
    </row>
    <row r="4" spans="1:11" ht="12.75">
      <c r="A4" s="5" t="s">
        <v>72</v>
      </c>
      <c r="B4" s="1" t="s">
        <v>73</v>
      </c>
      <c r="C4" s="107">
        <v>0</v>
      </c>
      <c r="D4" s="33">
        <f t="shared" ref="D4:D19" si="0">C4/40*100</f>
        <v>0</v>
      </c>
      <c r="E4" s="34">
        <f t="shared" ref="E4:E19" si="1">C4/39977*10000</f>
        <v>0</v>
      </c>
      <c r="F4" s="27">
        <v>2</v>
      </c>
      <c r="G4" s="30">
        <f t="shared" ref="G4:G11" si="2">F4/573*100</f>
        <v>0.34904013961605584</v>
      </c>
      <c r="H4" s="31">
        <f t="shared" ref="H4:H19" si="3">F4/13117*10000</f>
        <v>1.5247388884653503</v>
      </c>
      <c r="I4" s="27">
        <v>2</v>
      </c>
      <c r="J4" s="30">
        <f t="shared" ref="J4:J8" si="4">I4/613*100</f>
        <v>0.32626427406199021</v>
      </c>
      <c r="K4" s="31">
        <f t="shared" ref="K4:K19" si="5">I4/53094*10000</f>
        <v>0.37669039816175082</v>
      </c>
    </row>
    <row r="5" spans="1:11" ht="12.75">
      <c r="A5" s="5" t="s">
        <v>79</v>
      </c>
      <c r="B5" s="1" t="s">
        <v>80</v>
      </c>
      <c r="C5" s="108">
        <v>25</v>
      </c>
      <c r="D5" s="33">
        <f t="shared" si="0"/>
        <v>62.5</v>
      </c>
      <c r="E5" s="31">
        <f t="shared" si="1"/>
        <v>6.2535958175951167</v>
      </c>
      <c r="F5" s="27">
        <v>126</v>
      </c>
      <c r="G5" s="30">
        <f t="shared" si="2"/>
        <v>21.98952879581152</v>
      </c>
      <c r="H5" s="31">
        <f t="shared" si="3"/>
        <v>96.058549973317071</v>
      </c>
      <c r="I5" s="27">
        <v>151</v>
      </c>
      <c r="J5" s="30">
        <f t="shared" si="4"/>
        <v>24.632952691680259</v>
      </c>
      <c r="K5" s="31">
        <f t="shared" si="5"/>
        <v>28.440125061212189</v>
      </c>
    </row>
    <row r="6" spans="1:11" ht="12.75">
      <c r="A6" s="5" t="s">
        <v>82</v>
      </c>
      <c r="B6" s="1" t="s">
        <v>83</v>
      </c>
      <c r="C6" s="108">
        <v>0</v>
      </c>
      <c r="D6" s="33">
        <f t="shared" si="0"/>
        <v>0</v>
      </c>
      <c r="E6" s="34">
        <f t="shared" si="1"/>
        <v>0</v>
      </c>
      <c r="F6" s="27">
        <v>1</v>
      </c>
      <c r="G6" s="30">
        <f t="shared" si="2"/>
        <v>0.17452006980802792</v>
      </c>
      <c r="H6" s="31">
        <f t="shared" si="3"/>
        <v>0.76236944423267516</v>
      </c>
      <c r="I6" s="27">
        <v>1</v>
      </c>
      <c r="J6" s="30">
        <f t="shared" si="4"/>
        <v>0.16313213703099511</v>
      </c>
      <c r="K6" s="31">
        <f t="shared" si="5"/>
        <v>0.18834519908087541</v>
      </c>
    </row>
    <row r="7" spans="1:11" ht="12.75">
      <c r="A7" s="5" t="s">
        <v>85</v>
      </c>
      <c r="B7" s="1" t="s">
        <v>86</v>
      </c>
      <c r="C7" s="108">
        <v>1</v>
      </c>
      <c r="D7" s="33">
        <f t="shared" si="0"/>
        <v>2.5</v>
      </c>
      <c r="E7" s="31">
        <f t="shared" si="1"/>
        <v>0.25014383270380469</v>
      </c>
      <c r="F7" s="27">
        <v>43</v>
      </c>
      <c r="G7" s="30">
        <f t="shared" si="2"/>
        <v>7.504363001745201</v>
      </c>
      <c r="H7" s="31">
        <f t="shared" si="3"/>
        <v>32.781886102005032</v>
      </c>
      <c r="I7" s="27">
        <v>44</v>
      </c>
      <c r="J7" s="30">
        <f t="shared" si="4"/>
        <v>7.177814029363784</v>
      </c>
      <c r="K7" s="31">
        <f t="shared" si="5"/>
        <v>8.2871887595585196</v>
      </c>
    </row>
    <row r="8" spans="1:11" ht="12.75">
      <c r="A8" s="5" t="s">
        <v>87</v>
      </c>
      <c r="B8" s="1" t="s">
        <v>88</v>
      </c>
      <c r="C8" s="108">
        <v>0</v>
      </c>
      <c r="D8" s="33">
        <f t="shared" si="0"/>
        <v>0</v>
      </c>
      <c r="E8" s="34">
        <f t="shared" si="1"/>
        <v>0</v>
      </c>
      <c r="F8" s="27">
        <v>27</v>
      </c>
      <c r="G8" s="30">
        <f t="shared" si="2"/>
        <v>4.7120418848167542</v>
      </c>
      <c r="H8" s="31">
        <f t="shared" si="3"/>
        <v>20.583974994282226</v>
      </c>
      <c r="I8" s="27">
        <v>27</v>
      </c>
      <c r="J8" s="30">
        <f t="shared" si="4"/>
        <v>4.4045676998368677</v>
      </c>
      <c r="K8" s="31">
        <f t="shared" si="5"/>
        <v>5.0853203751836364</v>
      </c>
    </row>
    <row r="9" spans="1:11" ht="12.75">
      <c r="A9" s="5" t="s">
        <v>89</v>
      </c>
      <c r="B9" s="1" t="s">
        <v>90</v>
      </c>
      <c r="C9" s="108">
        <v>0</v>
      </c>
      <c r="D9" s="33">
        <f t="shared" si="0"/>
        <v>0</v>
      </c>
      <c r="E9" s="34">
        <f t="shared" si="1"/>
        <v>0</v>
      </c>
      <c r="F9" s="27">
        <v>23</v>
      </c>
      <c r="G9" s="30">
        <f t="shared" si="2"/>
        <v>4.0139616055846421</v>
      </c>
      <c r="H9" s="31">
        <f t="shared" si="3"/>
        <v>17.534497217351529</v>
      </c>
      <c r="I9" s="27">
        <v>23</v>
      </c>
      <c r="J9" s="36">
        <v>3.7</v>
      </c>
      <c r="K9" s="31">
        <f t="shared" si="5"/>
        <v>4.3319395788601343</v>
      </c>
    </row>
    <row r="10" spans="1:11" ht="12.75">
      <c r="A10" s="5" t="s">
        <v>91</v>
      </c>
      <c r="B10" s="1" t="s">
        <v>92</v>
      </c>
      <c r="C10" s="108">
        <v>5</v>
      </c>
      <c r="D10" s="33">
        <f t="shared" si="0"/>
        <v>12.5</v>
      </c>
      <c r="E10" s="31">
        <f t="shared" si="1"/>
        <v>1.2507191635190236</v>
      </c>
      <c r="F10" s="27">
        <v>232</v>
      </c>
      <c r="G10" s="30">
        <f t="shared" si="2"/>
        <v>40.488656195462482</v>
      </c>
      <c r="H10" s="31">
        <f t="shared" si="3"/>
        <v>176.86971106198064</v>
      </c>
      <c r="I10" s="27">
        <v>237</v>
      </c>
      <c r="J10" s="30">
        <f t="shared" ref="J10:J11" si="6">I10/613*100</f>
        <v>38.662316476345843</v>
      </c>
      <c r="K10" s="31">
        <f t="shared" si="5"/>
        <v>44.63781218216748</v>
      </c>
    </row>
    <row r="11" spans="1:11" ht="12.75">
      <c r="A11" s="5" t="s">
        <v>93</v>
      </c>
      <c r="B11" s="1" t="s">
        <v>94</v>
      </c>
      <c r="C11" s="108">
        <v>2</v>
      </c>
      <c r="D11" s="33">
        <f t="shared" si="0"/>
        <v>5</v>
      </c>
      <c r="E11" s="31">
        <f t="shared" si="1"/>
        <v>0.50028766540760938</v>
      </c>
      <c r="F11" s="27">
        <v>23</v>
      </c>
      <c r="G11" s="30">
        <f t="shared" si="2"/>
        <v>4.0139616055846421</v>
      </c>
      <c r="H11" s="31">
        <f t="shared" si="3"/>
        <v>17.534497217351529</v>
      </c>
      <c r="I11" s="27">
        <v>25</v>
      </c>
      <c r="J11" s="30">
        <f t="shared" si="6"/>
        <v>4.0783034257748776</v>
      </c>
      <c r="K11" s="31">
        <f t="shared" si="5"/>
        <v>4.7086299770218858</v>
      </c>
    </row>
    <row r="12" spans="1:11" ht="12.75">
      <c r="A12" s="5" t="s">
        <v>95</v>
      </c>
      <c r="B12" s="1" t="s">
        <v>96</v>
      </c>
      <c r="C12" s="108">
        <v>1</v>
      </c>
      <c r="D12" s="33">
        <f t="shared" si="0"/>
        <v>2.5</v>
      </c>
      <c r="E12" s="31">
        <f t="shared" si="1"/>
        <v>0.25014383270380469</v>
      </c>
      <c r="F12" s="27">
        <v>22</v>
      </c>
      <c r="G12" s="36">
        <v>3.9</v>
      </c>
      <c r="H12" s="31">
        <f t="shared" si="3"/>
        <v>16.772127773118854</v>
      </c>
      <c r="I12" s="27">
        <v>23</v>
      </c>
      <c r="J12" s="36">
        <v>3.7</v>
      </c>
      <c r="K12" s="31">
        <f t="shared" si="5"/>
        <v>4.3319395788601343</v>
      </c>
    </row>
    <row r="13" spans="1:11" ht="12.75">
      <c r="A13" s="5" t="s">
        <v>97</v>
      </c>
      <c r="B13" s="1" t="s">
        <v>98</v>
      </c>
      <c r="C13" s="108">
        <v>0</v>
      </c>
      <c r="D13" s="33">
        <f t="shared" si="0"/>
        <v>0</v>
      </c>
      <c r="E13" s="34">
        <f t="shared" si="1"/>
        <v>0</v>
      </c>
      <c r="F13" s="27">
        <v>1</v>
      </c>
      <c r="G13" s="30">
        <f t="shared" ref="G13:G16" si="7">F13/573*100</f>
        <v>0.17452006980802792</v>
      </c>
      <c r="H13" s="31">
        <f t="shared" si="3"/>
        <v>0.76236944423267516</v>
      </c>
      <c r="I13" s="27">
        <v>1</v>
      </c>
      <c r="J13" s="30">
        <f t="shared" ref="J13:J19" si="8">I13/613*100</f>
        <v>0.16313213703099511</v>
      </c>
      <c r="K13" s="31">
        <f t="shared" si="5"/>
        <v>0.18834519908087541</v>
      </c>
    </row>
    <row r="14" spans="1:11" ht="12.75">
      <c r="A14" s="5" t="s">
        <v>99</v>
      </c>
      <c r="B14" s="1" t="s">
        <v>100</v>
      </c>
      <c r="C14" s="108">
        <v>0</v>
      </c>
      <c r="D14" s="33">
        <f t="shared" si="0"/>
        <v>0</v>
      </c>
      <c r="E14" s="34">
        <f t="shared" si="1"/>
        <v>0</v>
      </c>
      <c r="F14" s="27">
        <v>3</v>
      </c>
      <c r="G14" s="30">
        <f t="shared" si="7"/>
        <v>0.52356020942408377</v>
      </c>
      <c r="H14" s="31">
        <f t="shared" si="3"/>
        <v>2.2871083326980255</v>
      </c>
      <c r="I14" s="27">
        <v>3</v>
      </c>
      <c r="J14" s="30">
        <f t="shared" si="8"/>
        <v>0.48939641109298526</v>
      </c>
      <c r="K14" s="31">
        <f t="shared" si="5"/>
        <v>0.56503559724262631</v>
      </c>
    </row>
    <row r="15" spans="1:11" ht="12.75">
      <c r="A15" s="5" t="s">
        <v>101</v>
      </c>
      <c r="B15" s="1" t="s">
        <v>102</v>
      </c>
      <c r="C15" s="108">
        <v>0</v>
      </c>
      <c r="D15" s="33">
        <f t="shared" si="0"/>
        <v>0</v>
      </c>
      <c r="E15" s="34">
        <f t="shared" si="1"/>
        <v>0</v>
      </c>
      <c r="F15" s="27">
        <v>38</v>
      </c>
      <c r="G15" s="30">
        <f t="shared" si="7"/>
        <v>6.6317626527050617</v>
      </c>
      <c r="H15" s="31">
        <f t="shared" si="3"/>
        <v>28.970038880841656</v>
      </c>
      <c r="I15" s="27">
        <v>38</v>
      </c>
      <c r="J15" s="30">
        <f t="shared" si="8"/>
        <v>6.1990212071778146</v>
      </c>
      <c r="K15" s="31">
        <f t="shared" si="5"/>
        <v>7.1571175650732668</v>
      </c>
    </row>
    <row r="16" spans="1:11" ht="12.75">
      <c r="A16" s="5" t="s">
        <v>103</v>
      </c>
      <c r="B16" s="1" t="s">
        <v>104</v>
      </c>
      <c r="C16" s="108">
        <v>0</v>
      </c>
      <c r="D16" s="33">
        <f t="shared" si="0"/>
        <v>0</v>
      </c>
      <c r="E16" s="34">
        <f t="shared" si="1"/>
        <v>0</v>
      </c>
      <c r="F16" s="27">
        <v>2</v>
      </c>
      <c r="G16" s="30">
        <f t="shared" si="7"/>
        <v>0.34904013961605584</v>
      </c>
      <c r="H16" s="31">
        <f t="shared" si="3"/>
        <v>1.5247388884653503</v>
      </c>
      <c r="I16" s="27">
        <v>2</v>
      </c>
      <c r="J16" s="30">
        <f t="shared" si="8"/>
        <v>0.32626427406199021</v>
      </c>
      <c r="K16" s="31">
        <f t="shared" si="5"/>
        <v>0.37669039816175082</v>
      </c>
    </row>
    <row r="17" spans="1:11" ht="12.75">
      <c r="A17" s="5" t="s">
        <v>105</v>
      </c>
      <c r="B17" s="1" t="s">
        <v>106</v>
      </c>
      <c r="C17" s="108">
        <v>6</v>
      </c>
      <c r="D17" s="33">
        <f t="shared" si="0"/>
        <v>15</v>
      </c>
      <c r="E17" s="31">
        <f t="shared" si="1"/>
        <v>1.5008629962228281</v>
      </c>
      <c r="F17" s="27">
        <v>26</v>
      </c>
      <c r="G17" s="36">
        <v>4.5999999999999996</v>
      </c>
      <c r="H17" s="31">
        <f t="shared" si="3"/>
        <v>19.821605550049554</v>
      </c>
      <c r="I17" s="27">
        <v>32</v>
      </c>
      <c r="J17" s="30">
        <f t="shared" si="8"/>
        <v>5.2202283849918434</v>
      </c>
      <c r="K17" s="31">
        <f t="shared" si="5"/>
        <v>6.0270463705880131</v>
      </c>
    </row>
    <row r="18" spans="1:11" ht="12.75">
      <c r="A18" s="5" t="s">
        <v>107</v>
      </c>
      <c r="B18" s="1" t="s">
        <v>108</v>
      </c>
      <c r="C18" s="109">
        <v>0</v>
      </c>
      <c r="D18" s="33">
        <f t="shared" si="0"/>
        <v>0</v>
      </c>
      <c r="E18" s="34">
        <f t="shared" si="1"/>
        <v>0</v>
      </c>
      <c r="F18" s="27">
        <v>4</v>
      </c>
      <c r="G18" s="30">
        <f t="shared" ref="G18:G19" si="9">F18/573*100</f>
        <v>0.69808027923211169</v>
      </c>
      <c r="H18" s="31">
        <f t="shared" si="3"/>
        <v>3.0494777769307007</v>
      </c>
      <c r="I18" s="27">
        <v>4</v>
      </c>
      <c r="J18" s="30">
        <f t="shared" si="8"/>
        <v>0.65252854812398042</v>
      </c>
      <c r="K18" s="31">
        <f t="shared" si="5"/>
        <v>0.75338079632350163</v>
      </c>
    </row>
    <row r="19" spans="1:11" ht="12.75">
      <c r="A19" s="6" t="s">
        <v>109</v>
      </c>
      <c r="B19" s="37"/>
      <c r="C19" s="38">
        <f>SUM(C4:C18)</f>
        <v>40</v>
      </c>
      <c r="D19" s="39">
        <f t="shared" si="0"/>
        <v>100</v>
      </c>
      <c r="E19" s="40">
        <f t="shared" si="1"/>
        <v>10.005753308152189</v>
      </c>
      <c r="F19" s="38">
        <f>SUM(F4:F18)</f>
        <v>573</v>
      </c>
      <c r="G19" s="39">
        <f t="shared" si="9"/>
        <v>100</v>
      </c>
      <c r="H19" s="40">
        <f t="shared" si="3"/>
        <v>436.83769154532285</v>
      </c>
      <c r="I19" s="38">
        <f>SUM(I4:I18)</f>
        <v>613</v>
      </c>
      <c r="J19" s="41">
        <f t="shared" si="8"/>
        <v>100</v>
      </c>
      <c r="K19" s="40">
        <f t="shared" si="5"/>
        <v>115.45560703657664</v>
      </c>
    </row>
    <row r="22" spans="1:11" ht="12.75">
      <c r="A22" s="8" t="s">
        <v>110</v>
      </c>
    </row>
    <row r="23" spans="1:11" ht="12.75">
      <c r="A23" s="8" t="s">
        <v>111</v>
      </c>
    </row>
    <row r="24" spans="1:11" ht="12.75">
      <c r="A24" s="8" t="s">
        <v>116</v>
      </c>
    </row>
    <row r="25" spans="1:11" ht="12.75">
      <c r="A25" s="8" t="s">
        <v>113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D24"/>
  <sheetViews>
    <sheetView showGridLines="0" workbookViewId="0">
      <selection activeCell="C38" sqref="C38"/>
    </sheetView>
  </sheetViews>
  <sheetFormatPr defaultColWidth="12.5703125" defaultRowHeight="15.75" customHeight="1"/>
  <cols>
    <col min="1" max="1" width="29.85546875" customWidth="1"/>
  </cols>
  <sheetData>
    <row r="1" spans="1:4" ht="20.100000000000001" customHeight="1">
      <c r="A1" s="104" t="s">
        <v>117</v>
      </c>
      <c r="B1" s="1"/>
      <c r="C1" s="1"/>
      <c r="D1" s="1"/>
    </row>
    <row r="2" spans="1:4" ht="12.75">
      <c r="A2" s="1"/>
      <c r="B2" s="1"/>
      <c r="C2" s="1"/>
      <c r="D2" s="1"/>
    </row>
    <row r="3" spans="1:4" ht="12.75">
      <c r="A3" s="43" t="s">
        <v>118</v>
      </c>
      <c r="B3" s="44" t="s">
        <v>119</v>
      </c>
      <c r="C3" s="44" t="s">
        <v>120</v>
      </c>
      <c r="D3" s="44" t="s">
        <v>109</v>
      </c>
    </row>
    <row r="4" spans="1:4" ht="12.75">
      <c r="A4" s="3">
        <v>0</v>
      </c>
      <c r="B4" s="3">
        <v>0</v>
      </c>
      <c r="C4" s="3">
        <v>0</v>
      </c>
      <c r="D4" s="39">
        <f t="shared" ref="D4:D21" si="0">SUM(B4:C4)</f>
        <v>0</v>
      </c>
    </row>
    <row r="5" spans="1:4" ht="12.75">
      <c r="A5" s="45">
        <v>45748</v>
      </c>
      <c r="B5" s="3">
        <v>0</v>
      </c>
      <c r="C5" s="3">
        <v>0</v>
      </c>
      <c r="D5" s="39">
        <f t="shared" si="0"/>
        <v>0</v>
      </c>
    </row>
    <row r="6" spans="1:4" ht="12.75">
      <c r="A6" s="45">
        <v>45905</v>
      </c>
      <c r="B6" s="3">
        <v>0</v>
      </c>
      <c r="C6" s="3">
        <v>0</v>
      </c>
      <c r="D6" s="39">
        <f t="shared" si="0"/>
        <v>0</v>
      </c>
    </row>
    <row r="7" spans="1:4" ht="12.75">
      <c r="A7" s="3" t="s">
        <v>121</v>
      </c>
      <c r="B7" s="3">
        <v>0</v>
      </c>
      <c r="C7" s="3">
        <v>0</v>
      </c>
      <c r="D7" s="39">
        <f t="shared" si="0"/>
        <v>0</v>
      </c>
    </row>
    <row r="8" spans="1:4" ht="12.75">
      <c r="A8" s="3" t="s">
        <v>122</v>
      </c>
      <c r="B8" s="3">
        <v>0</v>
      </c>
      <c r="C8" s="3">
        <v>1</v>
      </c>
      <c r="D8" s="39">
        <f t="shared" si="0"/>
        <v>1</v>
      </c>
    </row>
    <row r="9" spans="1:4" ht="12.75">
      <c r="A9" s="3" t="s">
        <v>123</v>
      </c>
      <c r="B9" s="3">
        <v>0</v>
      </c>
      <c r="C9" s="3">
        <v>0</v>
      </c>
      <c r="D9" s="39">
        <f t="shared" si="0"/>
        <v>0</v>
      </c>
    </row>
    <row r="10" spans="1:4" ht="12.75">
      <c r="A10" s="3" t="s">
        <v>124</v>
      </c>
      <c r="B10" s="3">
        <v>2</v>
      </c>
      <c r="C10" s="3">
        <v>0</v>
      </c>
      <c r="D10" s="39">
        <f t="shared" si="0"/>
        <v>2</v>
      </c>
    </row>
    <row r="11" spans="1:4" ht="12.75">
      <c r="A11" s="3" t="s">
        <v>125</v>
      </c>
      <c r="B11" s="3">
        <v>2</v>
      </c>
      <c r="C11" s="3">
        <v>1</v>
      </c>
      <c r="D11" s="39">
        <f t="shared" si="0"/>
        <v>3</v>
      </c>
    </row>
    <row r="12" spans="1:4" ht="12.75">
      <c r="A12" s="3" t="s">
        <v>126</v>
      </c>
      <c r="B12" s="3">
        <v>2</v>
      </c>
      <c r="C12" s="3">
        <v>1</v>
      </c>
      <c r="D12" s="39">
        <f t="shared" si="0"/>
        <v>3</v>
      </c>
    </row>
    <row r="13" spans="1:4" ht="12.75">
      <c r="A13" s="3" t="s">
        <v>128</v>
      </c>
      <c r="B13" s="3">
        <v>6</v>
      </c>
      <c r="C13" s="3">
        <v>4</v>
      </c>
      <c r="D13" s="39">
        <f t="shared" si="0"/>
        <v>10</v>
      </c>
    </row>
    <row r="14" spans="1:4" ht="12.75">
      <c r="A14" s="3" t="s">
        <v>129</v>
      </c>
      <c r="B14" s="3">
        <v>11</v>
      </c>
      <c r="C14" s="3">
        <v>3</v>
      </c>
      <c r="D14" s="39">
        <f t="shared" si="0"/>
        <v>14</v>
      </c>
    </row>
    <row r="15" spans="1:4" ht="12.75">
      <c r="A15" s="3" t="s">
        <v>130</v>
      </c>
      <c r="B15" s="3">
        <v>11</v>
      </c>
      <c r="C15" s="3">
        <v>6</v>
      </c>
      <c r="D15" s="39">
        <f t="shared" si="0"/>
        <v>17</v>
      </c>
    </row>
    <row r="16" spans="1:4" ht="12.75">
      <c r="A16" s="3" t="s">
        <v>131</v>
      </c>
      <c r="B16" s="3">
        <v>30</v>
      </c>
      <c r="C16" s="3">
        <v>5</v>
      </c>
      <c r="D16" s="39">
        <f t="shared" si="0"/>
        <v>35</v>
      </c>
    </row>
    <row r="17" spans="1:4" ht="12.75">
      <c r="A17" s="3" t="s">
        <v>132</v>
      </c>
      <c r="B17" s="3">
        <v>49</v>
      </c>
      <c r="C17" s="3">
        <v>19</v>
      </c>
      <c r="D17" s="39">
        <f t="shared" si="0"/>
        <v>68</v>
      </c>
    </row>
    <row r="18" spans="1:4" ht="12.75">
      <c r="A18" s="3" t="s">
        <v>133</v>
      </c>
      <c r="B18" s="3">
        <v>80</v>
      </c>
      <c r="C18" s="3">
        <v>41</v>
      </c>
      <c r="D18" s="39">
        <f t="shared" si="0"/>
        <v>121</v>
      </c>
    </row>
    <row r="19" spans="1:4" ht="12.75">
      <c r="A19" s="3" t="s">
        <v>134</v>
      </c>
      <c r="B19" s="3">
        <v>89</v>
      </c>
      <c r="C19" s="3">
        <v>61</v>
      </c>
      <c r="D19" s="39">
        <f t="shared" si="0"/>
        <v>150</v>
      </c>
    </row>
    <row r="20" spans="1:4" ht="12.75">
      <c r="A20" s="3" t="s">
        <v>135</v>
      </c>
      <c r="B20" s="3">
        <v>98</v>
      </c>
      <c r="C20" s="3">
        <v>64</v>
      </c>
      <c r="D20" s="39">
        <f t="shared" si="0"/>
        <v>162</v>
      </c>
    </row>
    <row r="21" spans="1:4" ht="12.75">
      <c r="A21" s="3" t="s">
        <v>138</v>
      </c>
      <c r="B21" s="3">
        <v>198</v>
      </c>
      <c r="C21" s="3">
        <v>407</v>
      </c>
      <c r="D21" s="39">
        <f t="shared" si="0"/>
        <v>605</v>
      </c>
    </row>
    <row r="22" spans="1:4" ht="12.75">
      <c r="A22" s="3" t="s">
        <v>109</v>
      </c>
      <c r="B22" s="39">
        <f t="shared" ref="B22:C22" si="1">SUM(B4:B21)</f>
        <v>578</v>
      </c>
      <c r="C22" s="39">
        <f t="shared" si="1"/>
        <v>613</v>
      </c>
      <c r="D22" s="20">
        <v>1191</v>
      </c>
    </row>
    <row r="24" spans="1:4" ht="12.75">
      <c r="A24" s="8" t="s">
        <v>146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N31"/>
  <sheetViews>
    <sheetView showGridLines="0" workbookViewId="0">
      <selection activeCell="D35" sqref="D35"/>
    </sheetView>
  </sheetViews>
  <sheetFormatPr defaultColWidth="12.5703125" defaultRowHeight="15.75" customHeight="1"/>
  <cols>
    <col min="1" max="1" width="36.85546875" customWidth="1"/>
  </cols>
  <sheetData>
    <row r="1" spans="1:14" ht="20.100000000000001" customHeight="1">
      <c r="A1" s="104" t="s">
        <v>127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12.7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ht="12.75">
      <c r="A3" s="25" t="s">
        <v>136</v>
      </c>
      <c r="B3" s="135" t="s">
        <v>137</v>
      </c>
      <c r="C3" s="136"/>
      <c r="D3" s="135" t="s">
        <v>139</v>
      </c>
      <c r="E3" s="136"/>
      <c r="F3" s="135" t="s">
        <v>140</v>
      </c>
      <c r="G3" s="136"/>
      <c r="H3" s="135" t="s">
        <v>141</v>
      </c>
      <c r="I3" s="136"/>
      <c r="J3" s="135" t="s">
        <v>142</v>
      </c>
      <c r="K3" s="136"/>
      <c r="L3" s="135" t="s">
        <v>143</v>
      </c>
      <c r="M3" s="136"/>
      <c r="N3" s="25" t="s">
        <v>144</v>
      </c>
    </row>
    <row r="4" spans="1:14" ht="12.75">
      <c r="A4" s="3" t="s">
        <v>145</v>
      </c>
      <c r="B4" s="3"/>
      <c r="C4" s="3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</row>
    <row r="5" spans="1:14" ht="12.75">
      <c r="A5" s="5" t="s">
        <v>109</v>
      </c>
      <c r="B5" s="46" t="s">
        <v>147</v>
      </c>
      <c r="C5" s="46" t="s">
        <v>147</v>
      </c>
      <c r="D5" s="46" t="s">
        <v>147</v>
      </c>
      <c r="E5" s="46" t="s">
        <v>147</v>
      </c>
      <c r="F5" s="47">
        <v>1</v>
      </c>
      <c r="G5" s="48">
        <v>5.3435930319546863</v>
      </c>
      <c r="H5" s="46" t="s">
        <v>147</v>
      </c>
      <c r="I5" s="46" t="s">
        <v>147</v>
      </c>
      <c r="J5" s="47">
        <v>1</v>
      </c>
      <c r="K5" s="48">
        <v>4.6174447060996444</v>
      </c>
      <c r="L5" s="33">
        <v>2</v>
      </c>
      <c r="M5" s="49">
        <v>1.9002375296912113</v>
      </c>
      <c r="N5" s="30">
        <v>2.9850746268656714</v>
      </c>
    </row>
    <row r="6" spans="1:14" ht="12.75">
      <c r="A6" s="5" t="s">
        <v>148</v>
      </c>
      <c r="B6" s="46" t="s">
        <v>147</v>
      </c>
      <c r="C6" s="46" t="s">
        <v>147</v>
      </c>
      <c r="D6" s="46" t="s">
        <v>147</v>
      </c>
      <c r="E6" s="46" t="s">
        <v>147</v>
      </c>
      <c r="F6" s="47">
        <v>1</v>
      </c>
      <c r="G6" s="48">
        <v>10.328444536252841</v>
      </c>
      <c r="H6" s="46" t="s">
        <v>147</v>
      </c>
      <c r="I6" s="46" t="s">
        <v>147</v>
      </c>
      <c r="J6" s="47">
        <v>1</v>
      </c>
      <c r="K6" s="48">
        <v>11.031439602868174</v>
      </c>
      <c r="L6" s="33">
        <v>2</v>
      </c>
      <c r="M6" s="49">
        <v>3.8819875776397517</v>
      </c>
      <c r="N6" s="30">
        <v>5.7142857142857144</v>
      </c>
    </row>
    <row r="7" spans="1:14" ht="12.75">
      <c r="A7" s="5" t="s">
        <v>149</v>
      </c>
      <c r="B7" s="46" t="s">
        <v>147</v>
      </c>
      <c r="C7" s="46" t="s">
        <v>147</v>
      </c>
      <c r="D7" s="46" t="s">
        <v>147</v>
      </c>
      <c r="E7" s="46" t="s">
        <v>147</v>
      </c>
      <c r="F7" s="47" t="s">
        <v>147</v>
      </c>
      <c r="G7" s="47" t="s">
        <v>147</v>
      </c>
      <c r="H7" s="46" t="s">
        <v>147</v>
      </c>
      <c r="I7" s="46" t="s">
        <v>147</v>
      </c>
      <c r="J7" s="47" t="s">
        <v>147</v>
      </c>
      <c r="K7" s="47" t="s">
        <v>147</v>
      </c>
      <c r="L7" s="46" t="s">
        <v>147</v>
      </c>
      <c r="M7" s="46" t="s">
        <v>147</v>
      </c>
      <c r="N7" s="50" t="s">
        <v>147</v>
      </c>
    </row>
    <row r="8" spans="1:14" ht="12.75">
      <c r="A8" s="3" t="s">
        <v>150</v>
      </c>
      <c r="B8" s="51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52"/>
    </row>
    <row r="9" spans="1:14" ht="12.75">
      <c r="A9" s="5" t="s">
        <v>109</v>
      </c>
      <c r="B9" s="46" t="s">
        <v>147</v>
      </c>
      <c r="C9" s="46" t="s">
        <v>147</v>
      </c>
      <c r="D9" s="46" t="s">
        <v>147</v>
      </c>
      <c r="E9" s="46" t="s">
        <v>147</v>
      </c>
      <c r="F9" s="47">
        <v>1</v>
      </c>
      <c r="G9" s="48">
        <v>5.3435930319546863</v>
      </c>
      <c r="H9" s="46" t="s">
        <v>147</v>
      </c>
      <c r="I9" s="46" t="s">
        <v>147</v>
      </c>
      <c r="J9" s="47">
        <v>44</v>
      </c>
      <c r="K9" s="48">
        <v>203.16756706838436</v>
      </c>
      <c r="L9" s="33">
        <v>45</v>
      </c>
      <c r="M9" s="49">
        <v>42.755344418052253</v>
      </c>
      <c r="N9" s="30">
        <v>67.099999999999994</v>
      </c>
    </row>
    <row r="10" spans="1:14" ht="12.75">
      <c r="A10" s="5" t="s">
        <v>148</v>
      </c>
      <c r="B10" s="46" t="s">
        <v>147</v>
      </c>
      <c r="C10" s="46" t="s">
        <v>147</v>
      </c>
      <c r="D10" s="46" t="s">
        <v>147</v>
      </c>
      <c r="E10" s="46" t="s">
        <v>147</v>
      </c>
      <c r="F10" s="47">
        <v>1</v>
      </c>
      <c r="G10" s="48">
        <v>10.328444536252841</v>
      </c>
      <c r="H10" s="46" t="s">
        <v>147</v>
      </c>
      <c r="I10" s="46" t="s">
        <v>147</v>
      </c>
      <c r="J10" s="47">
        <v>22</v>
      </c>
      <c r="K10" s="48">
        <v>242.69167126309983</v>
      </c>
      <c r="L10" s="33">
        <v>23</v>
      </c>
      <c r="M10" s="49">
        <v>44.642857142857139</v>
      </c>
      <c r="N10" s="30">
        <v>65.714285714285708</v>
      </c>
    </row>
    <row r="11" spans="1:14" ht="12.75">
      <c r="A11" s="5" t="s">
        <v>149</v>
      </c>
      <c r="B11" s="46" t="s">
        <v>147</v>
      </c>
      <c r="C11" s="46" t="s">
        <v>147</v>
      </c>
      <c r="D11" s="46" t="s">
        <v>147</v>
      </c>
      <c r="E11" s="46" t="s">
        <v>147</v>
      </c>
      <c r="F11" s="47" t="s">
        <v>147</v>
      </c>
      <c r="G11" s="47" t="s">
        <v>147</v>
      </c>
      <c r="H11" s="46" t="s">
        <v>147</v>
      </c>
      <c r="I11" s="46" t="s">
        <v>147</v>
      </c>
      <c r="J11" s="47">
        <v>22</v>
      </c>
      <c r="K11" s="48">
        <v>174.7141041931385</v>
      </c>
      <c r="L11" s="33">
        <v>22</v>
      </c>
      <c r="M11" s="49">
        <v>40.945468081146473</v>
      </c>
      <c r="N11" s="30">
        <v>68.75</v>
      </c>
    </row>
    <row r="12" spans="1:14" ht="12.75">
      <c r="A12" s="3" t="s">
        <v>151</v>
      </c>
      <c r="B12" s="51"/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52"/>
    </row>
    <row r="13" spans="1:14" ht="12.75">
      <c r="A13" s="5" t="s">
        <v>109</v>
      </c>
      <c r="B13" s="46" t="s">
        <v>147</v>
      </c>
      <c r="C13" s="46" t="s">
        <v>147</v>
      </c>
      <c r="D13" s="46" t="s">
        <v>147</v>
      </c>
      <c r="E13" s="46" t="s">
        <v>147</v>
      </c>
      <c r="F13" s="46" t="s">
        <v>147</v>
      </c>
      <c r="G13" s="46" t="s">
        <v>147</v>
      </c>
      <c r="H13" s="47">
        <v>1</v>
      </c>
      <c r="I13" s="48">
        <v>2.7461211039406836</v>
      </c>
      <c r="J13" s="47">
        <v>3</v>
      </c>
      <c r="K13" s="48">
        <v>13.852334118298934</v>
      </c>
      <c r="L13" s="33">
        <v>4</v>
      </c>
      <c r="M13" s="49">
        <v>3.8004750593824226</v>
      </c>
      <c r="N13" s="30">
        <v>5.9701492537313428</v>
      </c>
    </row>
    <row r="14" spans="1:14" ht="12.75">
      <c r="A14" s="5" t="s">
        <v>148</v>
      </c>
      <c r="B14" s="46" t="s">
        <v>147</v>
      </c>
      <c r="C14" s="46" t="s">
        <v>147</v>
      </c>
      <c r="D14" s="46" t="s">
        <v>147</v>
      </c>
      <c r="E14" s="46" t="s">
        <v>147</v>
      </c>
      <c r="F14" s="46" t="s">
        <v>147</v>
      </c>
      <c r="G14" s="46" t="s">
        <v>147</v>
      </c>
      <c r="H14" s="47">
        <v>1</v>
      </c>
      <c r="I14" s="48">
        <v>5.5450815126982365</v>
      </c>
      <c r="J14" s="47">
        <v>2</v>
      </c>
      <c r="K14" s="48">
        <v>22.062879205736348</v>
      </c>
      <c r="L14" s="33">
        <v>3</v>
      </c>
      <c r="M14" s="49">
        <v>5.8229813664596275</v>
      </c>
      <c r="N14" s="30">
        <v>8.5714285714285712</v>
      </c>
    </row>
    <row r="15" spans="1:14" ht="12.75">
      <c r="A15" s="5" t="s">
        <v>149</v>
      </c>
      <c r="B15" s="46" t="s">
        <v>147</v>
      </c>
      <c r="C15" s="46" t="s">
        <v>147</v>
      </c>
      <c r="D15" s="46" t="s">
        <v>147</v>
      </c>
      <c r="E15" s="46" t="s">
        <v>147</v>
      </c>
      <c r="F15" s="46" t="s">
        <v>147</v>
      </c>
      <c r="G15" s="46" t="s">
        <v>147</v>
      </c>
      <c r="H15" s="47" t="s">
        <v>147</v>
      </c>
      <c r="I15" s="47" t="s">
        <v>147</v>
      </c>
      <c r="J15" s="47">
        <v>1</v>
      </c>
      <c r="K15" s="48">
        <v>7.941550190597205</v>
      </c>
      <c r="L15" s="33">
        <v>1</v>
      </c>
      <c r="M15" s="49">
        <v>1.8611576400521126</v>
      </c>
      <c r="N15" s="30">
        <v>3.125</v>
      </c>
    </row>
    <row r="16" spans="1:14" ht="12.75">
      <c r="A16" s="3" t="s">
        <v>152</v>
      </c>
      <c r="B16" s="51"/>
      <c r="C16" s="39"/>
      <c r="D16" s="51"/>
      <c r="E16" s="51"/>
      <c r="F16" s="39"/>
      <c r="G16" s="39"/>
      <c r="H16" s="39"/>
      <c r="I16" s="39"/>
      <c r="J16" s="39"/>
      <c r="K16" s="39"/>
      <c r="L16" s="39"/>
      <c r="M16" s="39"/>
      <c r="N16" s="52"/>
    </row>
    <row r="17" spans="1:14" ht="12.75">
      <c r="A17" s="5" t="s">
        <v>109</v>
      </c>
      <c r="B17" s="46" t="s">
        <v>147</v>
      </c>
      <c r="C17" s="46" t="s">
        <v>147</v>
      </c>
      <c r="D17" s="53">
        <v>1</v>
      </c>
      <c r="E17" s="54">
        <v>8.6370703057522888</v>
      </c>
      <c r="F17" s="46" t="s">
        <v>147</v>
      </c>
      <c r="G17" s="46" t="s">
        <v>147</v>
      </c>
      <c r="H17" s="47">
        <v>5</v>
      </c>
      <c r="I17" s="48">
        <v>13.730605519703419</v>
      </c>
      <c r="J17" s="47">
        <v>5</v>
      </c>
      <c r="K17" s="48">
        <v>23.087223530498221</v>
      </c>
      <c r="L17" s="33">
        <v>11</v>
      </c>
      <c r="M17" s="49">
        <v>10.451306413301662</v>
      </c>
      <c r="N17" s="30">
        <v>16.417910447761194</v>
      </c>
    </row>
    <row r="18" spans="1:14" ht="12.75">
      <c r="A18" s="5" t="s">
        <v>148</v>
      </c>
      <c r="B18" s="46" t="s">
        <v>147</v>
      </c>
      <c r="C18" s="46" t="s">
        <v>147</v>
      </c>
      <c r="D18" s="53">
        <v>0</v>
      </c>
      <c r="E18" s="53" t="s">
        <v>147</v>
      </c>
      <c r="F18" s="46" t="s">
        <v>147</v>
      </c>
      <c r="G18" s="46" t="s">
        <v>147</v>
      </c>
      <c r="H18" s="47">
        <v>4</v>
      </c>
      <c r="I18" s="48">
        <v>22.180326050792946</v>
      </c>
      <c r="J18" s="47">
        <v>3</v>
      </c>
      <c r="K18" s="48">
        <v>33.09431880860452</v>
      </c>
      <c r="L18" s="33">
        <v>7</v>
      </c>
      <c r="M18" s="49">
        <v>13.586956521739131</v>
      </c>
      <c r="N18" s="30">
        <v>20</v>
      </c>
    </row>
    <row r="19" spans="1:14" ht="12.75">
      <c r="A19" s="5" t="s">
        <v>149</v>
      </c>
      <c r="B19" s="46" t="s">
        <v>147</v>
      </c>
      <c r="C19" s="46" t="s">
        <v>147</v>
      </c>
      <c r="D19" s="53">
        <v>1</v>
      </c>
      <c r="E19" s="54">
        <v>17.930787161556392</v>
      </c>
      <c r="F19" s="46" t="s">
        <v>147</v>
      </c>
      <c r="G19" s="46" t="s">
        <v>147</v>
      </c>
      <c r="H19" s="47">
        <v>1</v>
      </c>
      <c r="I19" s="48">
        <v>5.4404004134704316</v>
      </c>
      <c r="J19" s="47">
        <v>2</v>
      </c>
      <c r="K19" s="48">
        <v>15.88310038119441</v>
      </c>
      <c r="L19" s="33">
        <v>4</v>
      </c>
      <c r="M19" s="49">
        <v>7.4446305602084504</v>
      </c>
      <c r="N19" s="30">
        <v>12.5</v>
      </c>
    </row>
    <row r="20" spans="1:14" ht="12.75">
      <c r="A20" s="3" t="s">
        <v>153</v>
      </c>
      <c r="B20" s="51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52"/>
    </row>
    <row r="21" spans="1:14" ht="12.75">
      <c r="A21" s="5" t="s">
        <v>109</v>
      </c>
      <c r="B21" s="46" t="s">
        <v>147</v>
      </c>
      <c r="C21" s="46" t="s">
        <v>147</v>
      </c>
      <c r="D21" s="46" t="s">
        <v>147</v>
      </c>
      <c r="E21" s="46" t="s">
        <v>147</v>
      </c>
      <c r="F21" s="47">
        <v>2</v>
      </c>
      <c r="G21" s="48">
        <v>10.687186063909373</v>
      </c>
      <c r="H21" s="47">
        <v>2</v>
      </c>
      <c r="I21" s="48">
        <v>5.4922422078813673</v>
      </c>
      <c r="J21" s="47">
        <v>1</v>
      </c>
      <c r="K21" s="48">
        <v>4.6174447060996444</v>
      </c>
      <c r="L21" s="33">
        <v>5</v>
      </c>
      <c r="M21" s="49">
        <v>4.7505938242280283</v>
      </c>
      <c r="N21" s="30">
        <v>7.4626865671641784</v>
      </c>
    </row>
    <row r="22" spans="1:14" ht="12.75">
      <c r="A22" s="5" t="s">
        <v>148</v>
      </c>
      <c r="B22" s="46" t="s">
        <v>147</v>
      </c>
      <c r="C22" s="46" t="s">
        <v>147</v>
      </c>
      <c r="D22" s="46" t="s">
        <v>147</v>
      </c>
      <c r="E22" s="46" t="s">
        <v>147</v>
      </c>
      <c r="F22" s="47" t="s">
        <v>147</v>
      </c>
      <c r="G22" s="47" t="s">
        <v>147</v>
      </c>
      <c r="H22" s="47" t="s">
        <v>147</v>
      </c>
      <c r="I22" s="47" t="s">
        <v>147</v>
      </c>
      <c r="J22" s="47" t="s">
        <v>147</v>
      </c>
      <c r="K22" s="47" t="s">
        <v>147</v>
      </c>
      <c r="L22" s="46" t="s">
        <v>147</v>
      </c>
      <c r="M22" s="46" t="s">
        <v>147</v>
      </c>
      <c r="N22" s="50" t="s">
        <v>147</v>
      </c>
    </row>
    <row r="23" spans="1:14" ht="12.75">
      <c r="A23" s="5" t="s">
        <v>149</v>
      </c>
      <c r="B23" s="46" t="s">
        <v>147</v>
      </c>
      <c r="C23" s="46" t="s">
        <v>147</v>
      </c>
      <c r="D23" s="46" t="s">
        <v>147</v>
      </c>
      <c r="E23" s="46" t="s">
        <v>147</v>
      </c>
      <c r="F23" s="47">
        <v>2</v>
      </c>
      <c r="G23" s="48">
        <v>22.143489813994687</v>
      </c>
      <c r="H23" s="47">
        <v>2</v>
      </c>
      <c r="I23" s="48">
        <v>10.880800826940863</v>
      </c>
      <c r="J23" s="47">
        <v>1</v>
      </c>
      <c r="K23" s="48">
        <v>7.941550190597205</v>
      </c>
      <c r="L23" s="33">
        <v>5</v>
      </c>
      <c r="M23" s="49">
        <v>9.3057882002605616</v>
      </c>
      <c r="N23" s="30">
        <v>15.625</v>
      </c>
    </row>
    <row r="24" spans="1:14" ht="12.75">
      <c r="A24" s="3" t="s">
        <v>154</v>
      </c>
      <c r="B24" s="51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</row>
    <row r="25" spans="1:14" ht="12.75">
      <c r="A25" s="3" t="s">
        <v>155</v>
      </c>
      <c r="B25" s="51" t="s">
        <v>147</v>
      </c>
      <c r="C25" s="51" t="s">
        <v>147</v>
      </c>
      <c r="D25" s="51">
        <v>1</v>
      </c>
      <c r="E25" s="55">
        <v>8.6370703057522888</v>
      </c>
      <c r="F25" s="39">
        <v>4</v>
      </c>
      <c r="G25" s="55">
        <v>21.374372127818745</v>
      </c>
      <c r="H25" s="39">
        <v>8</v>
      </c>
      <c r="I25" s="55">
        <v>21.968968831525469</v>
      </c>
      <c r="J25" s="39">
        <v>54</v>
      </c>
      <c r="K25" s="55">
        <v>249.3420141293808</v>
      </c>
      <c r="L25" s="39">
        <v>67</v>
      </c>
      <c r="M25" s="55">
        <v>63.657957244655584</v>
      </c>
      <c r="N25" s="51">
        <v>100</v>
      </c>
    </row>
    <row r="26" spans="1:14" ht="12.75">
      <c r="A26" s="3" t="s">
        <v>148</v>
      </c>
      <c r="B26" s="51" t="s">
        <v>147</v>
      </c>
      <c r="C26" s="51" t="s">
        <v>147</v>
      </c>
      <c r="D26" s="51" t="s">
        <v>147</v>
      </c>
      <c r="E26" s="51" t="s">
        <v>147</v>
      </c>
      <c r="F26" s="39">
        <v>2</v>
      </c>
      <c r="G26" s="55">
        <v>20.656889072505681</v>
      </c>
      <c r="H26" s="39">
        <v>5</v>
      </c>
      <c r="I26" s="55">
        <v>27.725407563491185</v>
      </c>
      <c r="J26" s="39">
        <v>28</v>
      </c>
      <c r="K26" s="55">
        <v>308.88030888030886</v>
      </c>
      <c r="L26" s="39">
        <v>35</v>
      </c>
      <c r="M26" s="55">
        <v>67.934782608695656</v>
      </c>
      <c r="N26" s="51">
        <v>100</v>
      </c>
    </row>
    <row r="27" spans="1:14" ht="12.75">
      <c r="A27" s="3" t="s">
        <v>149</v>
      </c>
      <c r="B27" s="51" t="s">
        <v>147</v>
      </c>
      <c r="C27" s="51" t="s">
        <v>147</v>
      </c>
      <c r="D27" s="51">
        <v>1</v>
      </c>
      <c r="E27" s="55">
        <v>17.930787161556392</v>
      </c>
      <c r="F27" s="39">
        <v>2</v>
      </c>
      <c r="G27" s="55">
        <v>22.143489813994687</v>
      </c>
      <c r="H27" s="39">
        <v>3</v>
      </c>
      <c r="I27" s="55">
        <v>16.321201240411295</v>
      </c>
      <c r="J27" s="39">
        <v>26</v>
      </c>
      <c r="K27" s="55">
        <v>206.48030495552732</v>
      </c>
      <c r="L27" s="39">
        <v>32</v>
      </c>
      <c r="M27" s="55">
        <v>59.557044481667603</v>
      </c>
      <c r="N27" s="51">
        <v>100</v>
      </c>
    </row>
    <row r="29" spans="1:14" ht="12.75">
      <c r="A29" s="8" t="s">
        <v>146</v>
      </c>
    </row>
    <row r="30" spans="1:14" ht="12.75">
      <c r="A30" s="8" t="s">
        <v>111</v>
      </c>
    </row>
    <row r="31" spans="1:14" ht="12.75">
      <c r="A31" s="8" t="s">
        <v>112</v>
      </c>
    </row>
  </sheetData>
  <mergeCells count="6">
    <mergeCell ref="L3:M3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D20"/>
  <sheetViews>
    <sheetView showGridLines="0" workbookViewId="0">
      <selection activeCell="B35" sqref="B35"/>
    </sheetView>
  </sheetViews>
  <sheetFormatPr defaultColWidth="12.5703125" defaultRowHeight="15.75" customHeight="1"/>
  <cols>
    <col min="2" max="2" width="52.5703125" customWidth="1"/>
  </cols>
  <sheetData>
    <row r="1" spans="1:4" ht="20.100000000000001" customHeight="1">
      <c r="A1" s="104" t="s">
        <v>156</v>
      </c>
      <c r="B1" s="1"/>
      <c r="C1" s="1"/>
      <c r="D1" s="1"/>
    </row>
    <row r="2" spans="1:4" ht="12.75">
      <c r="A2" s="1"/>
      <c r="B2" s="1"/>
      <c r="C2" s="1"/>
      <c r="D2" s="1"/>
    </row>
    <row r="3" spans="1:4" ht="12.75">
      <c r="A3" s="113" t="s">
        <v>355</v>
      </c>
      <c r="B3" s="32" t="s">
        <v>158</v>
      </c>
      <c r="C3" s="25" t="s">
        <v>159</v>
      </c>
      <c r="D3" s="25" t="s">
        <v>69</v>
      </c>
    </row>
    <row r="4" spans="1:4" ht="14.25">
      <c r="A4" s="56" t="s">
        <v>160</v>
      </c>
      <c r="B4" s="57" t="s">
        <v>161</v>
      </c>
      <c r="C4" s="110">
        <v>60</v>
      </c>
      <c r="D4" s="111">
        <f t="shared" ref="D4:D14" si="0">C4/578*100</f>
        <v>10.380622837370241</v>
      </c>
    </row>
    <row r="5" spans="1:4" ht="14.25">
      <c r="A5" s="56" t="s">
        <v>162</v>
      </c>
      <c r="B5" s="57" t="s">
        <v>163</v>
      </c>
      <c r="C5" s="110">
        <v>49</v>
      </c>
      <c r="D5" s="111">
        <f t="shared" si="0"/>
        <v>8.4775086505190309</v>
      </c>
    </row>
    <row r="6" spans="1:4" ht="14.25">
      <c r="A6" s="56" t="s">
        <v>164</v>
      </c>
      <c r="B6" s="57" t="s">
        <v>165</v>
      </c>
      <c r="C6" s="110">
        <v>45</v>
      </c>
      <c r="D6" s="111">
        <f t="shared" si="0"/>
        <v>7.7854671280276815</v>
      </c>
    </row>
    <row r="7" spans="1:4" ht="14.25">
      <c r="A7" s="56" t="s">
        <v>166</v>
      </c>
      <c r="B7" s="57" t="s">
        <v>167</v>
      </c>
      <c r="C7" s="110">
        <v>35</v>
      </c>
      <c r="D7" s="111">
        <f t="shared" si="0"/>
        <v>6.0553633217993079</v>
      </c>
    </row>
    <row r="8" spans="1:4" ht="14.25">
      <c r="A8" s="56" t="s">
        <v>168</v>
      </c>
      <c r="B8" s="57" t="s">
        <v>169</v>
      </c>
      <c r="C8" s="110">
        <v>27</v>
      </c>
      <c r="D8" s="111">
        <f t="shared" si="0"/>
        <v>4.6712802768166091</v>
      </c>
    </row>
    <row r="9" spans="1:4" ht="14.25">
      <c r="A9" s="56" t="s">
        <v>170</v>
      </c>
      <c r="B9" s="57" t="s">
        <v>171</v>
      </c>
      <c r="C9" s="110">
        <v>24</v>
      </c>
      <c r="D9" s="111">
        <f t="shared" si="0"/>
        <v>4.1522491349480966</v>
      </c>
    </row>
    <row r="10" spans="1:4" ht="14.25">
      <c r="A10" s="56" t="s">
        <v>172</v>
      </c>
      <c r="B10" s="57" t="s">
        <v>173</v>
      </c>
      <c r="C10" s="110">
        <v>23</v>
      </c>
      <c r="D10" s="111">
        <f t="shared" si="0"/>
        <v>3.9792387543252596</v>
      </c>
    </row>
    <row r="11" spans="1:4" ht="14.25">
      <c r="A11" s="56" t="s">
        <v>174</v>
      </c>
      <c r="B11" s="57" t="s">
        <v>175</v>
      </c>
      <c r="C11" s="110">
        <v>22</v>
      </c>
      <c r="D11" s="111">
        <f t="shared" si="0"/>
        <v>3.8062283737024223</v>
      </c>
    </row>
    <row r="12" spans="1:4" ht="14.25">
      <c r="A12" s="56" t="s">
        <v>176</v>
      </c>
      <c r="B12" s="57" t="s">
        <v>177</v>
      </c>
      <c r="C12" s="110">
        <v>20</v>
      </c>
      <c r="D12" s="111">
        <f t="shared" si="0"/>
        <v>3.4602076124567476</v>
      </c>
    </row>
    <row r="13" spans="1:4" ht="14.25">
      <c r="A13" s="56" t="s">
        <v>178</v>
      </c>
      <c r="B13" s="57" t="s">
        <v>179</v>
      </c>
      <c r="C13" s="110">
        <v>18</v>
      </c>
      <c r="D13" s="111">
        <f t="shared" si="0"/>
        <v>3.1141868512110724</v>
      </c>
    </row>
    <row r="14" spans="1:4" ht="12.75">
      <c r="A14" s="32" t="s">
        <v>63</v>
      </c>
      <c r="B14" s="32" t="s">
        <v>180</v>
      </c>
      <c r="C14" s="25">
        <f>SUM(C4:C13)</f>
        <v>323</v>
      </c>
      <c r="D14" s="112">
        <f t="shared" si="0"/>
        <v>55.882352941176471</v>
      </c>
    </row>
    <row r="15" spans="1:4" ht="12.75">
      <c r="A15" s="32" t="s">
        <v>155</v>
      </c>
      <c r="B15" s="32" t="s">
        <v>181</v>
      </c>
      <c r="C15" s="25">
        <v>578</v>
      </c>
      <c r="D15" s="25">
        <v>100</v>
      </c>
    </row>
    <row r="18" spans="1:1" ht="12.75">
      <c r="A18" s="8" t="s">
        <v>182</v>
      </c>
    </row>
    <row r="19" spans="1:1" ht="12.75">
      <c r="A19" s="58"/>
    </row>
    <row r="20" spans="1:1" ht="12.75">
      <c r="A20" s="8" t="s">
        <v>183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D19"/>
  <sheetViews>
    <sheetView showGridLines="0" workbookViewId="0">
      <selection activeCell="B24" sqref="B24"/>
    </sheetView>
  </sheetViews>
  <sheetFormatPr defaultColWidth="12.5703125" defaultRowHeight="15.75" customHeight="1"/>
  <cols>
    <col min="1" max="1" width="15" customWidth="1"/>
    <col min="2" max="2" width="99.140625" bestFit="1" customWidth="1"/>
  </cols>
  <sheetData>
    <row r="1" spans="1:4" ht="20.100000000000001" customHeight="1">
      <c r="A1" s="104" t="s">
        <v>185</v>
      </c>
      <c r="B1" s="1"/>
      <c r="C1" s="1"/>
      <c r="D1" s="1"/>
    </row>
    <row r="2" spans="1:4" ht="12.75">
      <c r="A2" s="1"/>
      <c r="B2" s="1"/>
      <c r="C2" s="1"/>
      <c r="D2" s="1"/>
    </row>
    <row r="3" spans="1:4" ht="12.75">
      <c r="A3" s="32" t="s">
        <v>157</v>
      </c>
      <c r="B3" s="32" t="s">
        <v>158</v>
      </c>
      <c r="C3" s="25" t="s">
        <v>159</v>
      </c>
      <c r="D3" s="25" t="s">
        <v>69</v>
      </c>
    </row>
    <row r="4" spans="1:4" ht="12.75">
      <c r="A4" s="59" t="s">
        <v>186</v>
      </c>
      <c r="B4" s="60" t="s">
        <v>187</v>
      </c>
      <c r="C4" s="114">
        <v>2986</v>
      </c>
      <c r="D4" s="115">
        <v>11.8</v>
      </c>
    </row>
    <row r="5" spans="1:4" ht="12.75">
      <c r="A5" s="59" t="s">
        <v>195</v>
      </c>
      <c r="B5" s="61" t="s">
        <v>196</v>
      </c>
      <c r="C5" s="116">
        <v>1969</v>
      </c>
      <c r="D5" s="117">
        <v>7.8</v>
      </c>
    </row>
    <row r="6" spans="1:4" ht="12.75">
      <c r="A6" s="59" t="s">
        <v>197</v>
      </c>
      <c r="B6" s="61" t="s">
        <v>198</v>
      </c>
      <c r="C6" s="116">
        <v>1962</v>
      </c>
      <c r="D6" s="117">
        <v>7.8</v>
      </c>
    </row>
    <row r="7" spans="1:4" ht="12.75">
      <c r="A7" s="59" t="s">
        <v>199</v>
      </c>
      <c r="B7" s="61" t="s">
        <v>200</v>
      </c>
      <c r="C7" s="116">
        <v>1601</v>
      </c>
      <c r="D7" s="117">
        <v>6.4</v>
      </c>
    </row>
    <row r="8" spans="1:4" ht="12.75">
      <c r="A8" s="59" t="s">
        <v>201</v>
      </c>
      <c r="B8" s="61" t="s">
        <v>202</v>
      </c>
      <c r="C8" s="117">
        <v>1559</v>
      </c>
      <c r="D8" s="117">
        <v>6.2</v>
      </c>
    </row>
    <row r="9" spans="1:4" ht="12.75">
      <c r="A9" s="59" t="s">
        <v>203</v>
      </c>
      <c r="B9" s="61" t="s">
        <v>204</v>
      </c>
      <c r="C9" s="116">
        <v>1141</v>
      </c>
      <c r="D9" s="117">
        <v>4.5</v>
      </c>
    </row>
    <row r="10" spans="1:4" ht="12.75">
      <c r="A10" s="59" t="s">
        <v>205</v>
      </c>
      <c r="B10" s="61" t="s">
        <v>207</v>
      </c>
      <c r="C10" s="116">
        <v>1007</v>
      </c>
      <c r="D10" s="117">
        <v>4</v>
      </c>
    </row>
    <row r="11" spans="1:4" ht="12.75">
      <c r="A11" s="59" t="s">
        <v>178</v>
      </c>
      <c r="B11" s="61" t="s">
        <v>208</v>
      </c>
      <c r="C11" s="117">
        <v>862</v>
      </c>
      <c r="D11" s="117">
        <v>3.4</v>
      </c>
    </row>
    <row r="12" spans="1:4" ht="12.75">
      <c r="A12" s="59" t="s">
        <v>168</v>
      </c>
      <c r="B12" s="61" t="s">
        <v>209</v>
      </c>
      <c r="C12" s="117">
        <v>714</v>
      </c>
      <c r="D12" s="117">
        <v>2.8</v>
      </c>
    </row>
    <row r="13" spans="1:4" ht="12.75">
      <c r="A13" s="64" t="s">
        <v>210</v>
      </c>
      <c r="B13" s="61" t="s">
        <v>211</v>
      </c>
      <c r="C13" s="118">
        <v>673</v>
      </c>
      <c r="D13" s="118">
        <v>2.7</v>
      </c>
    </row>
    <row r="14" spans="1:4" ht="12.75">
      <c r="A14" s="65" t="s">
        <v>63</v>
      </c>
      <c r="B14" s="65" t="s">
        <v>180</v>
      </c>
      <c r="C14" s="119">
        <v>14474</v>
      </c>
      <c r="D14" s="120">
        <v>57.4</v>
      </c>
    </row>
    <row r="15" spans="1:4" ht="12.75">
      <c r="A15" s="65" t="s">
        <v>155</v>
      </c>
      <c r="B15" s="65" t="s">
        <v>181</v>
      </c>
      <c r="C15" s="121">
        <v>25206</v>
      </c>
      <c r="D15" s="122" t="s">
        <v>147</v>
      </c>
    </row>
    <row r="18" spans="1:1" ht="12.75">
      <c r="A18" s="8" t="s">
        <v>215</v>
      </c>
    </row>
    <row r="19" spans="1:1" ht="12.75">
      <c r="A19" s="68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D20"/>
  <sheetViews>
    <sheetView showGridLines="0" workbookViewId="0">
      <selection activeCell="D25" sqref="D25"/>
    </sheetView>
  </sheetViews>
  <sheetFormatPr defaultColWidth="12.5703125" defaultRowHeight="15.75" customHeight="1"/>
  <cols>
    <col min="2" max="2" width="35.85546875" bestFit="1" customWidth="1"/>
  </cols>
  <sheetData>
    <row r="1" spans="1:4" ht="20.100000000000001" customHeight="1">
      <c r="A1" s="104" t="s">
        <v>184</v>
      </c>
      <c r="B1" s="1"/>
      <c r="C1" s="1"/>
      <c r="D1" s="1"/>
    </row>
    <row r="2" spans="1:4" ht="12.75">
      <c r="A2" s="1"/>
      <c r="B2" s="1"/>
      <c r="C2" s="1"/>
      <c r="D2" s="1"/>
    </row>
    <row r="3" spans="1:4" ht="12.75">
      <c r="A3" s="32" t="s">
        <v>157</v>
      </c>
      <c r="B3" s="32" t="s">
        <v>158</v>
      </c>
      <c r="C3" s="25" t="s">
        <v>159</v>
      </c>
      <c r="D3" s="25" t="s">
        <v>69</v>
      </c>
    </row>
    <row r="4" spans="1:4" ht="14.25">
      <c r="A4" s="56" t="s">
        <v>162</v>
      </c>
      <c r="B4" s="57" t="s">
        <v>163</v>
      </c>
      <c r="C4" s="110">
        <v>63</v>
      </c>
      <c r="D4" s="111">
        <f t="shared" ref="D4:D15" si="0">C4/613*100</f>
        <v>10.277324632952691</v>
      </c>
    </row>
    <row r="5" spans="1:4" ht="14.25">
      <c r="A5" s="56" t="s">
        <v>172</v>
      </c>
      <c r="B5" s="57" t="s">
        <v>173</v>
      </c>
      <c r="C5" s="110">
        <v>53</v>
      </c>
      <c r="D5" s="111">
        <f t="shared" si="0"/>
        <v>8.6460032626427399</v>
      </c>
    </row>
    <row r="6" spans="1:4" ht="14.25">
      <c r="A6" s="56" t="s">
        <v>166</v>
      </c>
      <c r="B6" s="57" t="s">
        <v>167</v>
      </c>
      <c r="C6" s="110">
        <v>43</v>
      </c>
      <c r="D6" s="111">
        <f t="shared" si="0"/>
        <v>7.0146818923327903</v>
      </c>
    </row>
    <row r="7" spans="1:4" ht="14.25">
      <c r="A7" s="56" t="s">
        <v>164</v>
      </c>
      <c r="B7" s="57" t="s">
        <v>165</v>
      </c>
      <c r="C7" s="110">
        <v>42</v>
      </c>
      <c r="D7" s="111">
        <f t="shared" si="0"/>
        <v>6.8515497553017948</v>
      </c>
    </row>
    <row r="8" spans="1:4" ht="14.25">
      <c r="A8" s="56" t="s">
        <v>168</v>
      </c>
      <c r="B8" s="57" t="s">
        <v>169</v>
      </c>
      <c r="C8" s="110">
        <v>34</v>
      </c>
      <c r="D8" s="111">
        <f t="shared" si="0"/>
        <v>5.5464926590538335</v>
      </c>
    </row>
    <row r="9" spans="1:4" ht="14.25">
      <c r="A9" s="56" t="s">
        <v>174</v>
      </c>
      <c r="B9" s="57" t="s">
        <v>175</v>
      </c>
      <c r="C9" s="110">
        <v>29</v>
      </c>
      <c r="D9" s="111">
        <f t="shared" si="0"/>
        <v>4.7308319738988578</v>
      </c>
    </row>
    <row r="10" spans="1:4" ht="14.25">
      <c r="A10" s="56" t="s">
        <v>189</v>
      </c>
      <c r="B10" s="57" t="s">
        <v>190</v>
      </c>
      <c r="C10" s="110">
        <v>21</v>
      </c>
      <c r="D10" s="111">
        <f t="shared" si="0"/>
        <v>3.4257748776508974</v>
      </c>
    </row>
    <row r="11" spans="1:4" ht="14.25">
      <c r="A11" s="56" t="s">
        <v>191</v>
      </c>
      <c r="B11" s="57" t="s">
        <v>192</v>
      </c>
      <c r="C11" s="110">
        <v>20</v>
      </c>
      <c r="D11" s="111">
        <f t="shared" si="0"/>
        <v>3.2626427406199019</v>
      </c>
    </row>
    <row r="12" spans="1:4" ht="14.25">
      <c r="A12" s="56" t="s">
        <v>193</v>
      </c>
      <c r="B12" s="57" t="s">
        <v>194</v>
      </c>
      <c r="C12" s="110">
        <v>18</v>
      </c>
      <c r="D12" s="111">
        <f t="shared" si="0"/>
        <v>2.9363784665579118</v>
      </c>
    </row>
    <row r="13" spans="1:4" ht="14.25">
      <c r="A13" s="56" t="s">
        <v>176</v>
      </c>
      <c r="B13" s="57" t="s">
        <v>177</v>
      </c>
      <c r="C13" s="110">
        <v>17</v>
      </c>
      <c r="D13" s="111">
        <f t="shared" si="0"/>
        <v>2.7732463295269167</v>
      </c>
    </row>
    <row r="14" spans="1:4" ht="12.75">
      <c r="A14" s="32" t="s">
        <v>63</v>
      </c>
      <c r="B14" s="32" t="s">
        <v>180</v>
      </c>
      <c r="C14" s="25">
        <f>SUM(C4:C13)</f>
        <v>340</v>
      </c>
      <c r="D14" s="123">
        <f t="shared" si="0"/>
        <v>55.464926590538333</v>
      </c>
    </row>
    <row r="15" spans="1:4" ht="12.75">
      <c r="A15" s="32" t="s">
        <v>155</v>
      </c>
      <c r="B15" s="32" t="s">
        <v>181</v>
      </c>
      <c r="C15" s="25">
        <v>613</v>
      </c>
      <c r="D15" s="25">
        <f t="shared" si="0"/>
        <v>100</v>
      </c>
    </row>
    <row r="18" spans="1:1" ht="12.75">
      <c r="A18" s="8" t="s">
        <v>182</v>
      </c>
    </row>
    <row r="19" spans="1:1" ht="12.75">
      <c r="A19" s="58"/>
    </row>
    <row r="20" spans="1:1" ht="12.75">
      <c r="A20" s="8" t="s">
        <v>183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D17"/>
  <sheetViews>
    <sheetView showGridLines="0" workbookViewId="0">
      <selection activeCell="B36" sqref="B36"/>
    </sheetView>
  </sheetViews>
  <sheetFormatPr defaultColWidth="12.5703125" defaultRowHeight="15.75" customHeight="1"/>
  <cols>
    <col min="2" max="2" width="99.140625" bestFit="1" customWidth="1"/>
  </cols>
  <sheetData>
    <row r="1" spans="1:4" ht="20.100000000000001" customHeight="1">
      <c r="A1" s="104" t="s">
        <v>188</v>
      </c>
      <c r="B1" s="1"/>
      <c r="C1" s="1"/>
      <c r="D1" s="1"/>
    </row>
    <row r="2" spans="1:4" ht="12.75">
      <c r="A2" s="1"/>
      <c r="B2" s="1"/>
      <c r="C2" s="1"/>
      <c r="D2" s="1"/>
    </row>
    <row r="3" spans="1:4" ht="12.75">
      <c r="A3" s="32" t="s">
        <v>157</v>
      </c>
      <c r="B3" s="32" t="s">
        <v>158</v>
      </c>
      <c r="C3" s="25" t="s">
        <v>159</v>
      </c>
      <c r="D3" s="25" t="s">
        <v>69</v>
      </c>
    </row>
    <row r="4" spans="1:4" ht="12.75">
      <c r="A4" s="62" t="s">
        <v>195</v>
      </c>
      <c r="B4" s="60" t="s">
        <v>196</v>
      </c>
      <c r="C4" s="114">
        <v>3041</v>
      </c>
      <c r="D4" s="115">
        <v>11.8</v>
      </c>
    </row>
    <row r="5" spans="1:4" ht="12.75">
      <c r="A5" s="63" t="s">
        <v>186</v>
      </c>
      <c r="B5" s="61" t="s">
        <v>187</v>
      </c>
      <c r="C5" s="116">
        <v>2897</v>
      </c>
      <c r="D5" s="117">
        <v>11.2</v>
      </c>
    </row>
    <row r="6" spans="1:4" ht="12.75">
      <c r="A6" s="59" t="s">
        <v>199</v>
      </c>
      <c r="B6" s="61" t="s">
        <v>200</v>
      </c>
      <c r="C6" s="116">
        <v>1822</v>
      </c>
      <c r="D6" s="117">
        <v>7</v>
      </c>
    </row>
    <row r="7" spans="1:4" ht="12.75">
      <c r="A7" s="59" t="s">
        <v>201</v>
      </c>
      <c r="B7" s="61" t="s">
        <v>202</v>
      </c>
      <c r="C7" s="116">
        <v>2180</v>
      </c>
      <c r="D7" s="117">
        <v>8.4</v>
      </c>
    </row>
    <row r="8" spans="1:4" ht="12.75">
      <c r="A8" s="59" t="s">
        <v>168</v>
      </c>
      <c r="B8" s="61" t="s">
        <v>209</v>
      </c>
      <c r="C8" s="116">
        <v>1028</v>
      </c>
      <c r="D8" s="117">
        <v>4</v>
      </c>
    </row>
    <row r="9" spans="1:4" ht="12.75">
      <c r="A9" s="59" t="s">
        <v>197</v>
      </c>
      <c r="B9" s="66" t="s">
        <v>198</v>
      </c>
      <c r="C9" s="117">
        <v>954</v>
      </c>
      <c r="D9" s="117">
        <v>3.7</v>
      </c>
    </row>
    <row r="10" spans="1:4" ht="12.75">
      <c r="A10" s="59" t="s">
        <v>203</v>
      </c>
      <c r="B10" s="66" t="s">
        <v>204</v>
      </c>
      <c r="C10" s="117">
        <v>815</v>
      </c>
      <c r="D10" s="117">
        <v>3.1</v>
      </c>
    </row>
    <row r="11" spans="1:4" ht="12.75">
      <c r="A11" s="59" t="s">
        <v>205</v>
      </c>
      <c r="B11" s="61" t="s">
        <v>207</v>
      </c>
      <c r="C11" s="117">
        <v>652</v>
      </c>
      <c r="D11" s="117">
        <v>2.5</v>
      </c>
    </row>
    <row r="12" spans="1:4" ht="12.75">
      <c r="A12" s="59" t="s">
        <v>191</v>
      </c>
      <c r="B12" s="67" t="s">
        <v>212</v>
      </c>
      <c r="C12" s="117">
        <v>707</v>
      </c>
      <c r="D12" s="117">
        <v>2.7</v>
      </c>
    </row>
    <row r="13" spans="1:4" ht="12.75">
      <c r="A13" s="59" t="s">
        <v>213</v>
      </c>
      <c r="B13" s="61" t="s">
        <v>214</v>
      </c>
      <c r="C13" s="117">
        <v>502</v>
      </c>
      <c r="D13" s="118">
        <v>1.9</v>
      </c>
    </row>
    <row r="14" spans="1:4" ht="12.75">
      <c r="A14" s="65" t="s">
        <v>63</v>
      </c>
      <c r="B14" s="65" t="s">
        <v>180</v>
      </c>
      <c r="C14" s="124">
        <v>14598</v>
      </c>
      <c r="D14" s="125">
        <v>56.4</v>
      </c>
    </row>
    <row r="15" spans="1:4" ht="12.75">
      <c r="A15" s="65" t="s">
        <v>155</v>
      </c>
      <c r="B15" s="65" t="s">
        <v>181</v>
      </c>
      <c r="C15" s="119">
        <v>25874</v>
      </c>
      <c r="D15" s="120" t="s">
        <v>147</v>
      </c>
    </row>
    <row r="17" spans="1:1" ht="12.75">
      <c r="A17" s="8" t="s">
        <v>215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D21"/>
  <sheetViews>
    <sheetView showGridLines="0" workbookViewId="0">
      <selection activeCell="F33" sqref="F33"/>
    </sheetView>
  </sheetViews>
  <sheetFormatPr defaultColWidth="12.5703125" defaultRowHeight="15.75" customHeight="1"/>
  <cols>
    <col min="2" max="2" width="53.140625" bestFit="1" customWidth="1"/>
  </cols>
  <sheetData>
    <row r="1" spans="1:4" ht="20.100000000000001" customHeight="1">
      <c r="A1" s="104" t="s">
        <v>206</v>
      </c>
      <c r="B1" s="1"/>
      <c r="C1" s="1"/>
      <c r="D1" s="1"/>
    </row>
    <row r="2" spans="1:4" ht="12.75">
      <c r="A2" s="1"/>
      <c r="B2" s="1"/>
      <c r="C2" s="1"/>
      <c r="D2" s="1"/>
    </row>
    <row r="3" spans="1:4" ht="12.75">
      <c r="A3" s="32" t="s">
        <v>157</v>
      </c>
      <c r="B3" s="32" t="s">
        <v>158</v>
      </c>
      <c r="C3" s="25" t="s">
        <v>159</v>
      </c>
      <c r="D3" s="25" t="s">
        <v>69</v>
      </c>
    </row>
    <row r="4" spans="1:4" ht="14.25">
      <c r="A4" s="56" t="s">
        <v>162</v>
      </c>
      <c r="B4" s="57" t="s">
        <v>163</v>
      </c>
      <c r="C4" s="110">
        <v>112</v>
      </c>
      <c r="D4" s="111">
        <f t="shared" ref="D4:D16" si="0">C4/1191*100</f>
        <v>9.4038623005877415</v>
      </c>
    </row>
    <row r="5" spans="1:4" ht="14.25">
      <c r="A5" s="56" t="s">
        <v>164</v>
      </c>
      <c r="B5" s="57" t="s">
        <v>165</v>
      </c>
      <c r="C5" s="110">
        <v>87</v>
      </c>
      <c r="D5" s="111">
        <f t="shared" si="0"/>
        <v>7.3047858942065487</v>
      </c>
    </row>
    <row r="6" spans="1:4" ht="14.25">
      <c r="A6" s="56" t="s">
        <v>166</v>
      </c>
      <c r="B6" s="57" t="s">
        <v>167</v>
      </c>
      <c r="C6" s="110">
        <v>78</v>
      </c>
      <c r="D6" s="111">
        <f t="shared" si="0"/>
        <v>6.5491183879093198</v>
      </c>
    </row>
    <row r="7" spans="1:4" ht="14.25">
      <c r="A7" s="56" t="s">
        <v>160</v>
      </c>
      <c r="B7" s="57" t="s">
        <v>161</v>
      </c>
      <c r="C7" s="110">
        <v>76</v>
      </c>
      <c r="D7" s="111">
        <f t="shared" si="0"/>
        <v>6.3811922753988242</v>
      </c>
    </row>
    <row r="8" spans="1:4" ht="14.25">
      <c r="A8" s="56" t="s">
        <v>172</v>
      </c>
      <c r="B8" s="57" t="s">
        <v>173</v>
      </c>
      <c r="C8" s="110">
        <v>76</v>
      </c>
      <c r="D8" s="111">
        <f t="shared" si="0"/>
        <v>6.3811922753988242</v>
      </c>
    </row>
    <row r="9" spans="1:4" ht="14.25">
      <c r="A9" s="56" t="s">
        <v>168</v>
      </c>
      <c r="B9" s="57" t="s">
        <v>169</v>
      </c>
      <c r="C9" s="110">
        <v>61</v>
      </c>
      <c r="D9" s="111">
        <f t="shared" si="0"/>
        <v>5.1217464315701093</v>
      </c>
    </row>
    <row r="10" spans="1:4" ht="14.25">
      <c r="A10" s="56" t="s">
        <v>174</v>
      </c>
      <c r="B10" s="57" t="s">
        <v>175</v>
      </c>
      <c r="C10" s="110">
        <v>51</v>
      </c>
      <c r="D10" s="111">
        <f t="shared" si="0"/>
        <v>4.2821158690176322</v>
      </c>
    </row>
    <row r="11" spans="1:4" ht="14.25">
      <c r="A11" s="56" t="s">
        <v>176</v>
      </c>
      <c r="B11" s="57" t="s">
        <v>177</v>
      </c>
      <c r="C11" s="110">
        <v>37</v>
      </c>
      <c r="D11" s="111">
        <f t="shared" si="0"/>
        <v>3.1066330814441647</v>
      </c>
    </row>
    <row r="12" spans="1:4" ht="14.25">
      <c r="A12" s="56" t="s">
        <v>189</v>
      </c>
      <c r="B12" s="57" t="s">
        <v>190</v>
      </c>
      <c r="C12" s="110">
        <v>33</v>
      </c>
      <c r="D12" s="111">
        <f t="shared" si="0"/>
        <v>2.770780856423174</v>
      </c>
    </row>
    <row r="13" spans="1:4" ht="14.25">
      <c r="A13" s="56" t="s">
        <v>193</v>
      </c>
      <c r="B13" s="57" t="s">
        <v>194</v>
      </c>
      <c r="C13" s="110">
        <v>29</v>
      </c>
      <c r="D13" s="111">
        <f t="shared" si="0"/>
        <v>2.4349286314021832</v>
      </c>
    </row>
    <row r="14" spans="1:4" ht="14.25">
      <c r="A14" s="56" t="s">
        <v>170</v>
      </c>
      <c r="B14" s="57" t="s">
        <v>171</v>
      </c>
      <c r="C14" s="110">
        <v>29</v>
      </c>
      <c r="D14" s="111">
        <f t="shared" si="0"/>
        <v>2.4349286314021832</v>
      </c>
    </row>
    <row r="15" spans="1:4" ht="12.75">
      <c r="A15" s="32" t="s">
        <v>63</v>
      </c>
      <c r="B15" s="32" t="s">
        <v>180</v>
      </c>
      <c r="C15" s="25">
        <f>SUM(C4:C14)</f>
        <v>669</v>
      </c>
      <c r="D15" s="123">
        <f t="shared" si="0"/>
        <v>56.17128463476071</v>
      </c>
    </row>
    <row r="16" spans="1:4" ht="12.75">
      <c r="A16" s="32" t="s">
        <v>155</v>
      </c>
      <c r="B16" s="32" t="s">
        <v>181</v>
      </c>
      <c r="C16" s="25">
        <v>1191</v>
      </c>
      <c r="D16" s="25">
        <f t="shared" si="0"/>
        <v>100</v>
      </c>
    </row>
    <row r="19" spans="1:1" ht="12.75">
      <c r="A19" s="8" t="s">
        <v>182</v>
      </c>
    </row>
    <row r="20" spans="1:1" ht="12.75">
      <c r="A20" s="58"/>
    </row>
    <row r="21" spans="1:1" ht="12.75">
      <c r="A21" s="8" t="s">
        <v>183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D18"/>
  <sheetViews>
    <sheetView showGridLines="0" workbookViewId="0">
      <selection activeCell="B23" sqref="B23"/>
    </sheetView>
  </sheetViews>
  <sheetFormatPr defaultColWidth="12.5703125" defaultRowHeight="15.75" customHeight="1"/>
  <cols>
    <col min="2" max="2" width="99.140625" bestFit="1" customWidth="1"/>
  </cols>
  <sheetData>
    <row r="1" spans="1:4" ht="20.100000000000001" customHeight="1">
      <c r="A1" s="104" t="s">
        <v>216</v>
      </c>
      <c r="B1" s="1"/>
      <c r="C1" s="1"/>
      <c r="D1" s="1"/>
    </row>
    <row r="2" spans="1:4" ht="12.75">
      <c r="A2" s="1"/>
      <c r="B2" s="1"/>
      <c r="C2" s="1"/>
      <c r="D2" s="1"/>
    </row>
    <row r="3" spans="1:4" ht="12.75">
      <c r="A3" s="32" t="s">
        <v>157</v>
      </c>
      <c r="B3" s="32" t="s">
        <v>158</v>
      </c>
      <c r="C3" s="25" t="s">
        <v>159</v>
      </c>
      <c r="D3" s="25" t="s">
        <v>69</v>
      </c>
    </row>
    <row r="4" spans="1:4" ht="12.75">
      <c r="A4" s="62" t="s">
        <v>186</v>
      </c>
      <c r="B4" s="60" t="s">
        <v>187</v>
      </c>
      <c r="C4" s="114">
        <v>5916</v>
      </c>
      <c r="D4" s="115">
        <v>11.6</v>
      </c>
    </row>
    <row r="5" spans="1:4" ht="12.75">
      <c r="A5" s="59" t="s">
        <v>195</v>
      </c>
      <c r="B5" s="61" t="s">
        <v>196</v>
      </c>
      <c r="C5" s="116">
        <v>5321</v>
      </c>
      <c r="D5" s="117">
        <v>10.4</v>
      </c>
    </row>
    <row r="6" spans="1:4" ht="12.75">
      <c r="A6" s="59" t="s">
        <v>199</v>
      </c>
      <c r="B6" s="61" t="s">
        <v>200</v>
      </c>
      <c r="C6" s="116">
        <v>3656</v>
      </c>
      <c r="D6" s="117">
        <v>7.2</v>
      </c>
    </row>
    <row r="7" spans="1:4" ht="12.75">
      <c r="A7" s="59" t="s">
        <v>201</v>
      </c>
      <c r="B7" s="61" t="s">
        <v>202</v>
      </c>
      <c r="C7" s="116">
        <v>3594</v>
      </c>
      <c r="D7" s="117">
        <v>7</v>
      </c>
    </row>
    <row r="8" spans="1:4" ht="12.75">
      <c r="A8" s="59" t="s">
        <v>197</v>
      </c>
      <c r="B8" s="66" t="s">
        <v>198</v>
      </c>
      <c r="C8" s="116">
        <v>2978</v>
      </c>
      <c r="D8" s="117">
        <v>5.8</v>
      </c>
    </row>
    <row r="9" spans="1:4" ht="12.75">
      <c r="A9" s="59" t="s">
        <v>203</v>
      </c>
      <c r="B9" s="61" t="s">
        <v>204</v>
      </c>
      <c r="C9" s="116">
        <v>1945</v>
      </c>
      <c r="D9" s="117">
        <v>3.8</v>
      </c>
    </row>
    <row r="10" spans="1:4" ht="12.75">
      <c r="A10" s="59" t="s">
        <v>168</v>
      </c>
      <c r="B10" s="61" t="s">
        <v>209</v>
      </c>
      <c r="C10" s="116">
        <v>1794</v>
      </c>
      <c r="D10" s="117">
        <v>3.5</v>
      </c>
    </row>
    <row r="11" spans="1:4" ht="12.75">
      <c r="A11" s="59" t="s">
        <v>205</v>
      </c>
      <c r="B11" s="61" t="s">
        <v>207</v>
      </c>
      <c r="C11" s="116">
        <v>1725</v>
      </c>
      <c r="D11" s="117">
        <v>3.4</v>
      </c>
    </row>
    <row r="12" spans="1:4" ht="12.75">
      <c r="A12" s="59" t="s">
        <v>213</v>
      </c>
      <c r="B12" s="61" t="s">
        <v>214</v>
      </c>
      <c r="C12" s="117">
        <v>869</v>
      </c>
      <c r="D12" s="117">
        <v>1.7</v>
      </c>
    </row>
    <row r="13" spans="1:4" ht="12.75">
      <c r="A13" s="59" t="s">
        <v>210</v>
      </c>
      <c r="B13" s="61" t="s">
        <v>211</v>
      </c>
      <c r="C13" s="117">
        <v>853</v>
      </c>
      <c r="D13" s="118">
        <v>1.7</v>
      </c>
    </row>
    <row r="14" spans="1:4" ht="12.75">
      <c r="A14" s="65" t="s">
        <v>63</v>
      </c>
      <c r="B14" s="65" t="s">
        <v>180</v>
      </c>
      <c r="C14" s="119">
        <v>28651</v>
      </c>
      <c r="D14" s="120">
        <v>56.1</v>
      </c>
    </row>
    <row r="15" spans="1:4" ht="12.75">
      <c r="A15" s="65" t="s">
        <v>155</v>
      </c>
      <c r="B15" s="65" t="s">
        <v>181</v>
      </c>
      <c r="C15" s="121">
        <v>51080</v>
      </c>
      <c r="D15" s="122" t="s">
        <v>147</v>
      </c>
    </row>
    <row r="18" spans="1:1" ht="12.75">
      <c r="A18" s="8" t="s">
        <v>217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D19"/>
  <sheetViews>
    <sheetView showGridLines="0" workbookViewId="0">
      <selection activeCell="F31" sqref="F31"/>
    </sheetView>
  </sheetViews>
  <sheetFormatPr defaultColWidth="12.5703125" defaultRowHeight="15.75" customHeight="1"/>
  <cols>
    <col min="1" max="1" width="28.85546875" customWidth="1"/>
  </cols>
  <sheetData>
    <row r="1" spans="1:4" ht="20.100000000000001" customHeight="1">
      <c r="A1" s="104" t="s">
        <v>218</v>
      </c>
      <c r="B1" s="1"/>
      <c r="C1" s="1"/>
      <c r="D1" s="1"/>
    </row>
    <row r="2" spans="1:4" ht="12.75">
      <c r="A2" s="1"/>
      <c r="B2" s="1"/>
      <c r="C2" s="1"/>
      <c r="D2" s="1"/>
    </row>
    <row r="3" spans="1:4" ht="12.75">
      <c r="A3" s="3" t="s">
        <v>118</v>
      </c>
      <c r="B3" s="25" t="s">
        <v>119</v>
      </c>
      <c r="C3" s="25" t="s">
        <v>120</v>
      </c>
      <c r="D3" s="25" t="s">
        <v>109</v>
      </c>
    </row>
    <row r="4" spans="1:4" ht="12.75">
      <c r="A4" s="3" t="s">
        <v>124</v>
      </c>
      <c r="B4" s="25">
        <v>1</v>
      </c>
      <c r="C4" s="25">
        <v>0</v>
      </c>
      <c r="D4" s="25">
        <v>1</v>
      </c>
    </row>
    <row r="5" spans="1:4" ht="12.75">
      <c r="A5" s="3" t="s">
        <v>126</v>
      </c>
      <c r="B5" s="25">
        <v>1</v>
      </c>
      <c r="C5" s="25">
        <v>0</v>
      </c>
      <c r="D5" s="25">
        <v>1</v>
      </c>
    </row>
    <row r="6" spans="1:4" ht="12.75">
      <c r="A6" s="3" t="s">
        <v>128</v>
      </c>
      <c r="B6" s="25">
        <v>1</v>
      </c>
      <c r="C6" s="25">
        <v>3</v>
      </c>
      <c r="D6" s="25">
        <v>4</v>
      </c>
    </row>
    <row r="7" spans="1:4" ht="12.75">
      <c r="A7" s="3" t="s">
        <v>129</v>
      </c>
      <c r="B7" s="25">
        <v>6</v>
      </c>
      <c r="C7" s="25">
        <v>1</v>
      </c>
      <c r="D7" s="25">
        <v>7</v>
      </c>
    </row>
    <row r="8" spans="1:4" ht="12.75">
      <c r="A8" s="3" t="s">
        <v>130</v>
      </c>
      <c r="B8" s="25">
        <v>4</v>
      </c>
      <c r="C8" s="25">
        <v>3</v>
      </c>
      <c r="D8" s="25">
        <v>7</v>
      </c>
    </row>
    <row r="9" spans="1:4" ht="12.75">
      <c r="A9" s="3" t="s">
        <v>131</v>
      </c>
      <c r="B9" s="25">
        <v>14</v>
      </c>
      <c r="C9" s="25">
        <v>4</v>
      </c>
      <c r="D9" s="25">
        <v>18</v>
      </c>
    </row>
    <row r="10" spans="1:4" ht="12.75">
      <c r="A10" s="3" t="s">
        <v>132</v>
      </c>
      <c r="B10" s="25">
        <v>24</v>
      </c>
      <c r="C10" s="25">
        <v>14</v>
      </c>
      <c r="D10" s="25">
        <v>38</v>
      </c>
    </row>
    <row r="11" spans="1:4" ht="12.75">
      <c r="A11" s="3" t="s">
        <v>133</v>
      </c>
      <c r="B11" s="25">
        <v>31</v>
      </c>
      <c r="C11" s="25">
        <v>21</v>
      </c>
      <c r="D11" s="25">
        <v>52</v>
      </c>
    </row>
    <row r="12" spans="1:4" ht="12.75">
      <c r="A12" s="3" t="s">
        <v>134</v>
      </c>
      <c r="B12" s="25">
        <v>44</v>
      </c>
      <c r="C12" s="25">
        <v>24</v>
      </c>
      <c r="D12" s="25">
        <v>68</v>
      </c>
    </row>
    <row r="13" spans="1:4" ht="12.75">
      <c r="A13" s="3" t="s">
        <v>135</v>
      </c>
      <c r="B13" s="25">
        <v>30</v>
      </c>
      <c r="C13" s="25">
        <v>22</v>
      </c>
      <c r="D13" s="25">
        <v>52</v>
      </c>
    </row>
    <row r="14" spans="1:4" ht="12.75">
      <c r="A14" s="3" t="s">
        <v>219</v>
      </c>
      <c r="B14" s="25">
        <v>24</v>
      </c>
      <c r="C14" s="25">
        <v>26</v>
      </c>
      <c r="D14" s="25">
        <v>50</v>
      </c>
    </row>
    <row r="15" spans="1:4" ht="12.75">
      <c r="A15" s="3" t="s">
        <v>220</v>
      </c>
      <c r="B15" s="25">
        <v>20</v>
      </c>
      <c r="C15" s="25">
        <v>33</v>
      </c>
      <c r="D15" s="25">
        <v>53</v>
      </c>
    </row>
    <row r="16" spans="1:4" ht="12.75">
      <c r="A16" s="3" t="s">
        <v>109</v>
      </c>
      <c r="B16" s="25">
        <v>200</v>
      </c>
      <c r="C16" s="25">
        <v>151</v>
      </c>
      <c r="D16" s="25">
        <v>351</v>
      </c>
    </row>
    <row r="19" spans="1:1" ht="12.75">
      <c r="A19" s="8" t="s">
        <v>221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F24"/>
  <sheetViews>
    <sheetView showGridLines="0" workbookViewId="0">
      <selection activeCell="F18" sqref="F18"/>
    </sheetView>
  </sheetViews>
  <sheetFormatPr defaultColWidth="12.5703125" defaultRowHeight="15.75" customHeight="1"/>
  <cols>
    <col min="2" max="2" width="64.5703125" bestFit="1" customWidth="1"/>
    <col min="3" max="3" width="6" bestFit="1" customWidth="1"/>
    <col min="4" max="4" width="5" bestFit="1" customWidth="1"/>
    <col min="5" max="5" width="19.5703125" bestFit="1" customWidth="1"/>
  </cols>
  <sheetData>
    <row r="1" spans="1:6" ht="20.100000000000001" customHeight="1">
      <c r="A1" s="104" t="s">
        <v>222</v>
      </c>
      <c r="B1" s="1"/>
      <c r="C1" s="1"/>
      <c r="D1" s="1"/>
      <c r="E1" s="1"/>
    </row>
    <row r="2" spans="1:6" ht="12.75">
      <c r="A2" s="1"/>
      <c r="B2" s="1"/>
      <c r="C2" s="1"/>
      <c r="D2" s="1"/>
      <c r="E2" s="1"/>
    </row>
    <row r="3" spans="1:6" ht="12.75">
      <c r="A3" s="69" t="s">
        <v>157</v>
      </c>
      <c r="B3" s="70" t="s">
        <v>223</v>
      </c>
      <c r="C3" s="69" t="s">
        <v>224</v>
      </c>
      <c r="D3" s="69" t="s">
        <v>69</v>
      </c>
      <c r="E3" s="38" t="s">
        <v>225</v>
      </c>
      <c r="F3" s="72"/>
    </row>
    <row r="4" spans="1:6" ht="12.75">
      <c r="A4" s="73" t="s">
        <v>226</v>
      </c>
      <c r="B4" s="74" t="s">
        <v>227</v>
      </c>
      <c r="C4" s="126">
        <v>60</v>
      </c>
      <c r="D4" s="127">
        <f t="shared" ref="D4:D17" si="0">C4/200*100</f>
        <v>30</v>
      </c>
      <c r="E4" s="128">
        <f t="shared" ref="E4:E17" si="1">C4/51854*100000</f>
        <v>115.70949203532996</v>
      </c>
      <c r="F4" s="75"/>
    </row>
    <row r="5" spans="1:6" ht="12.75">
      <c r="A5" s="76" t="s">
        <v>229</v>
      </c>
      <c r="B5" s="77" t="s">
        <v>230</v>
      </c>
      <c r="C5" s="129">
        <v>22</v>
      </c>
      <c r="D5" s="127">
        <f t="shared" si="0"/>
        <v>11</v>
      </c>
      <c r="E5" s="128">
        <f t="shared" si="1"/>
        <v>42.42681374628765</v>
      </c>
      <c r="F5" s="75"/>
    </row>
    <row r="6" spans="1:6" ht="12.75">
      <c r="A6" s="76" t="s">
        <v>178</v>
      </c>
      <c r="B6" s="77" t="s">
        <v>179</v>
      </c>
      <c r="C6" s="129">
        <v>18</v>
      </c>
      <c r="D6" s="127">
        <f t="shared" si="0"/>
        <v>9</v>
      </c>
      <c r="E6" s="128">
        <f t="shared" si="1"/>
        <v>34.712847610598992</v>
      </c>
      <c r="F6" s="75"/>
    </row>
    <row r="7" spans="1:6" ht="12.75">
      <c r="A7" s="76" t="s">
        <v>234</v>
      </c>
      <c r="B7" s="77" t="s">
        <v>235</v>
      </c>
      <c r="C7" s="129">
        <v>14</v>
      </c>
      <c r="D7" s="127">
        <f t="shared" si="0"/>
        <v>7.0000000000000009</v>
      </c>
      <c r="E7" s="128">
        <f t="shared" si="1"/>
        <v>26.998881474910323</v>
      </c>
      <c r="F7" s="75"/>
    </row>
    <row r="8" spans="1:6" ht="12.75">
      <c r="A8" s="76" t="s">
        <v>236</v>
      </c>
      <c r="B8" s="77" t="s">
        <v>237</v>
      </c>
      <c r="C8" s="129">
        <v>11</v>
      </c>
      <c r="D8" s="90">
        <f t="shared" si="0"/>
        <v>5.5</v>
      </c>
      <c r="E8" s="128">
        <f t="shared" si="1"/>
        <v>21.213406873143825</v>
      </c>
      <c r="F8" s="75"/>
    </row>
    <row r="9" spans="1:6" ht="12.75">
      <c r="A9" s="76" t="s">
        <v>239</v>
      </c>
      <c r="B9" s="77" t="s">
        <v>240</v>
      </c>
      <c r="C9" s="129">
        <v>10</v>
      </c>
      <c r="D9" s="127">
        <f t="shared" si="0"/>
        <v>5</v>
      </c>
      <c r="E9" s="128">
        <f t="shared" si="1"/>
        <v>19.284915339221662</v>
      </c>
      <c r="F9" s="75"/>
    </row>
    <row r="10" spans="1:6" ht="12.75">
      <c r="A10" s="76" t="s">
        <v>241</v>
      </c>
      <c r="B10" s="77" t="s">
        <v>242</v>
      </c>
      <c r="C10" s="129">
        <v>6</v>
      </c>
      <c r="D10" s="127">
        <f t="shared" si="0"/>
        <v>3</v>
      </c>
      <c r="E10" s="128">
        <f t="shared" si="1"/>
        <v>11.570949203532995</v>
      </c>
      <c r="F10" s="75"/>
    </row>
    <row r="11" spans="1:6" ht="12.75">
      <c r="A11" s="76" t="s">
        <v>243</v>
      </c>
      <c r="B11" s="84" t="s">
        <v>244</v>
      </c>
      <c r="C11" s="129">
        <v>5</v>
      </c>
      <c r="D11" s="90">
        <f t="shared" si="0"/>
        <v>2.5</v>
      </c>
      <c r="E11" s="128">
        <f t="shared" si="1"/>
        <v>9.6424576696108311</v>
      </c>
      <c r="F11" s="75"/>
    </row>
    <row r="12" spans="1:6" ht="12.75">
      <c r="A12" s="85" t="s">
        <v>245</v>
      </c>
      <c r="B12" s="86" t="s">
        <v>246</v>
      </c>
      <c r="C12" s="130">
        <v>5</v>
      </c>
      <c r="D12" s="90">
        <f t="shared" si="0"/>
        <v>2.5</v>
      </c>
      <c r="E12" s="128">
        <f t="shared" si="1"/>
        <v>9.6424576696108311</v>
      </c>
      <c r="F12" s="75"/>
    </row>
    <row r="13" spans="1:6" ht="12.75">
      <c r="A13" s="76" t="s">
        <v>247</v>
      </c>
      <c r="B13" s="77" t="s">
        <v>248</v>
      </c>
      <c r="C13" s="129">
        <v>4</v>
      </c>
      <c r="D13" s="90">
        <f t="shared" si="0"/>
        <v>2</v>
      </c>
      <c r="E13" s="128">
        <f t="shared" si="1"/>
        <v>7.7139661356886648</v>
      </c>
      <c r="F13" s="75"/>
    </row>
    <row r="14" spans="1:6" ht="12.75">
      <c r="A14" s="76" t="s">
        <v>249</v>
      </c>
      <c r="B14" s="77" t="s">
        <v>250</v>
      </c>
      <c r="C14" s="129">
        <v>4</v>
      </c>
      <c r="D14" s="90">
        <f t="shared" si="0"/>
        <v>2</v>
      </c>
      <c r="E14" s="128">
        <f t="shared" si="1"/>
        <v>7.7139661356886648</v>
      </c>
      <c r="F14" s="75"/>
    </row>
    <row r="15" spans="1:6" ht="12.75">
      <c r="A15" s="76" t="s">
        <v>252</v>
      </c>
      <c r="B15" s="77" t="s">
        <v>253</v>
      </c>
      <c r="C15" s="129">
        <v>4</v>
      </c>
      <c r="D15" s="90">
        <f t="shared" si="0"/>
        <v>2</v>
      </c>
      <c r="E15" s="128">
        <f t="shared" si="1"/>
        <v>7.7139661356886648</v>
      </c>
      <c r="F15" s="75"/>
    </row>
    <row r="16" spans="1:6" ht="12.75">
      <c r="A16" s="90" t="s">
        <v>255</v>
      </c>
      <c r="B16" s="80" t="s">
        <v>259</v>
      </c>
      <c r="C16" s="90">
        <v>37</v>
      </c>
      <c r="D16" s="90">
        <f t="shared" si="0"/>
        <v>18.5</v>
      </c>
      <c r="E16" s="128">
        <f t="shared" si="1"/>
        <v>71.354186755120153</v>
      </c>
      <c r="F16" s="75"/>
    </row>
    <row r="17" spans="1:6" ht="12.75">
      <c r="A17" s="90" t="s">
        <v>63</v>
      </c>
      <c r="B17" s="81"/>
      <c r="C17" s="90">
        <v>200</v>
      </c>
      <c r="D17" s="90">
        <f t="shared" si="0"/>
        <v>100</v>
      </c>
      <c r="E17" s="128">
        <f t="shared" si="1"/>
        <v>385.69830678443321</v>
      </c>
      <c r="F17" s="75"/>
    </row>
    <row r="20" spans="1:6" ht="12.75">
      <c r="A20" s="8" t="s">
        <v>110</v>
      </c>
    </row>
    <row r="21" spans="1:6" ht="12.75">
      <c r="A21" s="8" t="s">
        <v>111</v>
      </c>
    </row>
    <row r="22" spans="1:6" ht="12.75">
      <c r="A22" s="8" t="s">
        <v>112</v>
      </c>
    </row>
    <row r="24" spans="1:6" ht="12.75">
      <c r="A24" s="8" t="s">
        <v>221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E21"/>
  <sheetViews>
    <sheetView showGridLines="0" workbookViewId="0">
      <selection activeCell="G31" sqref="G31"/>
    </sheetView>
  </sheetViews>
  <sheetFormatPr defaultColWidth="12.5703125" defaultRowHeight="15.75" customHeight="1"/>
  <cols>
    <col min="2" max="2" width="64" bestFit="1" customWidth="1"/>
    <col min="3" max="3" width="5" bestFit="1" customWidth="1"/>
    <col min="4" max="4" width="4.5703125" bestFit="1" customWidth="1"/>
    <col min="5" max="5" width="19.5703125" bestFit="1" customWidth="1"/>
  </cols>
  <sheetData>
    <row r="1" spans="1:5" ht="20.100000000000001" customHeight="1">
      <c r="A1" s="104" t="s">
        <v>228</v>
      </c>
      <c r="B1" s="1"/>
      <c r="C1" s="1"/>
      <c r="D1" s="1"/>
      <c r="E1" s="1"/>
    </row>
    <row r="2" spans="1:5" ht="12.75">
      <c r="A2" s="1"/>
      <c r="B2" s="1"/>
      <c r="C2" s="1"/>
      <c r="D2" s="1"/>
      <c r="E2" s="1"/>
    </row>
    <row r="3" spans="1:5" ht="12.75">
      <c r="A3" s="69" t="s">
        <v>157</v>
      </c>
      <c r="B3" s="70" t="s">
        <v>223</v>
      </c>
      <c r="C3" s="71" t="s">
        <v>231</v>
      </c>
      <c r="D3" s="71" t="s">
        <v>69</v>
      </c>
      <c r="E3" s="71" t="s">
        <v>225</v>
      </c>
    </row>
    <row r="4" spans="1:5" ht="12.75">
      <c r="A4" s="78" t="s">
        <v>229</v>
      </c>
      <c r="B4" s="79" t="s">
        <v>233</v>
      </c>
      <c r="C4" s="90">
        <v>29</v>
      </c>
      <c r="D4" s="127">
        <f t="shared" ref="D4:D16" si="0">C4/151*100</f>
        <v>19.205298013245034</v>
      </c>
      <c r="E4" s="131">
        <f t="shared" ref="E4:E16" si="1">C4/53094*100000</f>
        <v>54.620107733453878</v>
      </c>
    </row>
    <row r="5" spans="1:5" ht="12.75">
      <c r="A5" s="87" t="s">
        <v>191</v>
      </c>
      <c r="B5" s="89" t="s">
        <v>192</v>
      </c>
      <c r="C5" s="76">
        <v>20</v>
      </c>
      <c r="D5" s="127">
        <f t="shared" si="0"/>
        <v>13.245033112582782</v>
      </c>
      <c r="E5" s="131">
        <f t="shared" si="1"/>
        <v>37.669039816175086</v>
      </c>
    </row>
    <row r="6" spans="1:5" ht="12.75">
      <c r="A6" s="87" t="s">
        <v>226</v>
      </c>
      <c r="B6" s="89" t="s">
        <v>227</v>
      </c>
      <c r="C6" s="76">
        <v>16</v>
      </c>
      <c r="D6" s="127">
        <f t="shared" si="0"/>
        <v>10.596026490066226</v>
      </c>
      <c r="E6" s="131">
        <f t="shared" si="1"/>
        <v>30.135231852940066</v>
      </c>
    </row>
    <row r="7" spans="1:5" ht="12.75">
      <c r="A7" s="87" t="s">
        <v>236</v>
      </c>
      <c r="B7" s="89" t="s">
        <v>257</v>
      </c>
      <c r="C7" s="76">
        <v>12</v>
      </c>
      <c r="D7" s="127">
        <f t="shared" si="0"/>
        <v>7.9470198675496695</v>
      </c>
      <c r="E7" s="131">
        <f t="shared" si="1"/>
        <v>22.601423889705053</v>
      </c>
    </row>
    <row r="8" spans="1:5" ht="12.75">
      <c r="A8" s="87" t="s">
        <v>234</v>
      </c>
      <c r="B8" s="89" t="s">
        <v>235</v>
      </c>
      <c r="C8" s="76">
        <v>10</v>
      </c>
      <c r="D8" s="127">
        <f t="shared" si="0"/>
        <v>6.6225165562913908</v>
      </c>
      <c r="E8" s="131">
        <f t="shared" si="1"/>
        <v>18.834519908087543</v>
      </c>
    </row>
    <row r="9" spans="1:5" ht="12.75">
      <c r="A9" s="87" t="s">
        <v>264</v>
      </c>
      <c r="B9" s="89" t="s">
        <v>265</v>
      </c>
      <c r="C9" s="76">
        <v>7</v>
      </c>
      <c r="D9" s="127">
        <f t="shared" si="0"/>
        <v>4.6357615894039732</v>
      </c>
      <c r="E9" s="131">
        <f t="shared" si="1"/>
        <v>13.18416393566128</v>
      </c>
    </row>
    <row r="10" spans="1:5" ht="12.75">
      <c r="A10" s="87" t="s">
        <v>271</v>
      </c>
      <c r="B10" s="89" t="s">
        <v>273</v>
      </c>
      <c r="C10" s="76">
        <v>6</v>
      </c>
      <c r="D10" s="127">
        <f t="shared" si="0"/>
        <v>3.9735099337748347</v>
      </c>
      <c r="E10" s="131">
        <f t="shared" si="1"/>
        <v>11.300711944852527</v>
      </c>
    </row>
    <row r="11" spans="1:5" ht="12.75">
      <c r="A11" s="87" t="s">
        <v>252</v>
      </c>
      <c r="B11" s="89" t="s">
        <v>253</v>
      </c>
      <c r="C11" s="76">
        <v>5</v>
      </c>
      <c r="D11" s="127">
        <f t="shared" si="0"/>
        <v>3.3112582781456954</v>
      </c>
      <c r="E11" s="131">
        <f t="shared" si="1"/>
        <v>9.4172599540437716</v>
      </c>
    </row>
    <row r="12" spans="1:5" ht="12.75">
      <c r="A12" s="87" t="s">
        <v>243</v>
      </c>
      <c r="B12" s="98" t="s">
        <v>244</v>
      </c>
      <c r="C12" s="76">
        <v>5</v>
      </c>
      <c r="D12" s="127">
        <f t="shared" si="0"/>
        <v>3.3112582781456954</v>
      </c>
      <c r="E12" s="131">
        <f t="shared" si="1"/>
        <v>9.4172599540437716</v>
      </c>
    </row>
    <row r="13" spans="1:5" ht="12.75">
      <c r="A13" s="87" t="s">
        <v>295</v>
      </c>
      <c r="B13" s="80" t="s">
        <v>297</v>
      </c>
      <c r="C13" s="76">
        <v>4</v>
      </c>
      <c r="D13" s="127">
        <f t="shared" si="0"/>
        <v>2.6490066225165565</v>
      </c>
      <c r="E13" s="131">
        <f t="shared" si="1"/>
        <v>7.5338079632350166</v>
      </c>
    </row>
    <row r="14" spans="1:5" ht="12.75">
      <c r="A14" s="99" t="s">
        <v>302</v>
      </c>
      <c r="B14" s="100" t="s">
        <v>305</v>
      </c>
      <c r="C14" s="85">
        <v>4</v>
      </c>
      <c r="D14" s="127">
        <f t="shared" si="0"/>
        <v>2.6490066225165565</v>
      </c>
      <c r="E14" s="131">
        <f t="shared" si="1"/>
        <v>7.5338079632350166</v>
      </c>
    </row>
    <row r="15" spans="1:5" ht="12.75">
      <c r="A15" s="90" t="s">
        <v>255</v>
      </c>
      <c r="B15" s="80" t="s">
        <v>259</v>
      </c>
      <c r="C15" s="90">
        <v>33</v>
      </c>
      <c r="D15" s="127">
        <f t="shared" si="0"/>
        <v>21.85430463576159</v>
      </c>
      <c r="E15" s="131">
        <f t="shared" si="1"/>
        <v>62.153915696688884</v>
      </c>
    </row>
    <row r="16" spans="1:5" ht="12.75">
      <c r="A16" s="90" t="s">
        <v>63</v>
      </c>
      <c r="B16" s="81"/>
      <c r="C16" s="90">
        <v>151</v>
      </c>
      <c r="D16" s="90">
        <f t="shared" si="0"/>
        <v>100</v>
      </c>
      <c r="E16" s="131">
        <f t="shared" si="1"/>
        <v>284.40125061212188</v>
      </c>
    </row>
    <row r="17" spans="1:1" ht="12.75">
      <c r="A17" s="8"/>
    </row>
    <row r="18" spans="1:1" ht="12.75">
      <c r="A18" s="8" t="s">
        <v>111</v>
      </c>
    </row>
    <row r="19" spans="1:1" ht="12.75">
      <c r="A19" s="8" t="s">
        <v>112</v>
      </c>
    </row>
    <row r="21" spans="1:1" ht="12.75">
      <c r="A21" s="8" t="s">
        <v>221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D71"/>
  <sheetViews>
    <sheetView showGridLines="0" topLeftCell="A49" workbookViewId="0">
      <selection activeCell="F69" sqref="F69"/>
    </sheetView>
  </sheetViews>
  <sheetFormatPr defaultColWidth="12.5703125" defaultRowHeight="15.75" customHeight="1"/>
  <cols>
    <col min="1" max="1" width="59.42578125" customWidth="1"/>
  </cols>
  <sheetData>
    <row r="1" spans="1:4" ht="20.100000000000001" customHeight="1">
      <c r="A1" s="104" t="s">
        <v>232</v>
      </c>
      <c r="B1" s="1"/>
      <c r="C1" s="1"/>
      <c r="D1" s="1"/>
    </row>
    <row r="2" spans="1:4" ht="12.75">
      <c r="A2" s="1"/>
      <c r="B2" s="1"/>
      <c r="C2" s="1"/>
      <c r="D2" s="1"/>
    </row>
    <row r="3" spans="1:4" ht="12.75">
      <c r="A3" s="82" t="s">
        <v>158</v>
      </c>
      <c r="B3" s="82" t="s">
        <v>63</v>
      </c>
      <c r="C3" s="82" t="s">
        <v>224</v>
      </c>
      <c r="D3" s="82" t="s">
        <v>238</v>
      </c>
    </row>
    <row r="4" spans="1:4" ht="15.75" customHeight="1">
      <c r="A4" s="83" t="s">
        <v>109</v>
      </c>
      <c r="B4" s="88">
        <f t="shared" ref="B4:D4" si="0">SUM(B5,B12,B23,B26,B29,B32,B35,B36,B41,B43,B47,B49,B52,B54,B63)</f>
        <v>351</v>
      </c>
      <c r="C4" s="88">
        <f t="shared" si="0"/>
        <v>200</v>
      </c>
      <c r="D4" s="88">
        <f t="shared" si="0"/>
        <v>151</v>
      </c>
    </row>
    <row r="5" spans="1:4" ht="15.75" customHeight="1">
      <c r="A5" s="83" t="s">
        <v>254</v>
      </c>
      <c r="B5" s="91">
        <f t="shared" ref="B5:D5" si="1">SUM(B6:B11)</f>
        <v>10</v>
      </c>
      <c r="C5" s="91">
        <f t="shared" si="1"/>
        <v>7</v>
      </c>
      <c r="D5" s="91">
        <f t="shared" si="1"/>
        <v>3</v>
      </c>
    </row>
    <row r="6" spans="1:4" ht="12.75">
      <c r="A6" s="94" t="s">
        <v>262</v>
      </c>
      <c r="B6" s="78">
        <v>4</v>
      </c>
      <c r="C6" s="78">
        <v>2</v>
      </c>
      <c r="D6" s="78">
        <v>2</v>
      </c>
    </row>
    <row r="7" spans="1:4" ht="12.75">
      <c r="A7" s="94" t="s">
        <v>267</v>
      </c>
      <c r="B7" s="87">
        <v>1</v>
      </c>
      <c r="C7" s="87" t="s">
        <v>147</v>
      </c>
      <c r="D7" s="87">
        <v>1</v>
      </c>
    </row>
    <row r="8" spans="1:4" ht="12.75">
      <c r="A8" s="94" t="s">
        <v>270</v>
      </c>
      <c r="B8" s="87">
        <v>1</v>
      </c>
      <c r="C8" s="87">
        <v>1</v>
      </c>
      <c r="D8" s="87" t="s">
        <v>147</v>
      </c>
    </row>
    <row r="9" spans="1:4" ht="12.75">
      <c r="A9" s="94" t="s">
        <v>274</v>
      </c>
      <c r="B9" s="87">
        <v>2</v>
      </c>
      <c r="C9" s="87">
        <v>2</v>
      </c>
      <c r="D9" s="87" t="s">
        <v>147</v>
      </c>
    </row>
    <row r="10" spans="1:4" ht="12.75">
      <c r="A10" s="94" t="s">
        <v>277</v>
      </c>
      <c r="B10" s="87">
        <v>1</v>
      </c>
      <c r="C10" s="87">
        <v>1</v>
      </c>
      <c r="D10" s="87" t="s">
        <v>147</v>
      </c>
    </row>
    <row r="11" spans="1:4" ht="12.75">
      <c r="A11" s="94" t="s">
        <v>279</v>
      </c>
      <c r="B11" s="87">
        <v>1</v>
      </c>
      <c r="C11" s="87">
        <v>1</v>
      </c>
      <c r="D11" s="87" t="s">
        <v>147</v>
      </c>
    </row>
    <row r="12" spans="1:4" ht="15.75" customHeight="1">
      <c r="A12" s="97" t="s">
        <v>282</v>
      </c>
      <c r="B12" s="91">
        <f t="shared" ref="B12:D12" si="2">SUM(B13:B22)</f>
        <v>120</v>
      </c>
      <c r="C12" s="91">
        <f t="shared" si="2"/>
        <v>64</v>
      </c>
      <c r="D12" s="91">
        <f t="shared" si="2"/>
        <v>56</v>
      </c>
    </row>
    <row r="13" spans="1:4" ht="12.75">
      <c r="A13" s="94" t="s">
        <v>289</v>
      </c>
      <c r="B13" s="87">
        <v>3</v>
      </c>
      <c r="C13" s="87">
        <v>3</v>
      </c>
      <c r="D13" s="87" t="s">
        <v>147</v>
      </c>
    </row>
    <row r="14" spans="1:4" ht="12.75">
      <c r="A14" s="94" t="s">
        <v>292</v>
      </c>
      <c r="B14" s="87">
        <v>24</v>
      </c>
      <c r="C14" s="87">
        <v>14</v>
      </c>
      <c r="D14" s="87">
        <v>10</v>
      </c>
    </row>
    <row r="15" spans="1:4" ht="12.75">
      <c r="A15" s="94" t="s">
        <v>293</v>
      </c>
      <c r="B15" s="87">
        <v>32</v>
      </c>
      <c r="C15" s="87">
        <v>11</v>
      </c>
      <c r="D15" s="87">
        <v>21</v>
      </c>
    </row>
    <row r="16" spans="1:4" ht="12.75">
      <c r="A16" s="94" t="s">
        <v>294</v>
      </c>
      <c r="B16" s="87">
        <v>7</v>
      </c>
      <c r="C16" s="87">
        <v>3</v>
      </c>
      <c r="D16" s="87">
        <v>4</v>
      </c>
    </row>
    <row r="17" spans="1:4" ht="12.75">
      <c r="A17" s="94" t="s">
        <v>296</v>
      </c>
      <c r="B17" s="87">
        <v>12</v>
      </c>
      <c r="C17" s="87">
        <v>8</v>
      </c>
      <c r="D17" s="87">
        <v>4</v>
      </c>
    </row>
    <row r="18" spans="1:4" ht="12.75">
      <c r="A18" s="94" t="s">
        <v>298</v>
      </c>
      <c r="B18" s="87">
        <v>12</v>
      </c>
      <c r="C18" s="87">
        <v>10</v>
      </c>
      <c r="D18" s="87">
        <v>2</v>
      </c>
    </row>
    <row r="19" spans="1:4" ht="12.75">
      <c r="A19" s="94" t="s">
        <v>299</v>
      </c>
      <c r="B19" s="87">
        <v>3</v>
      </c>
      <c r="C19" s="87">
        <v>1</v>
      </c>
      <c r="D19" s="87">
        <v>2</v>
      </c>
    </row>
    <row r="20" spans="1:4" ht="12.75">
      <c r="A20" s="94" t="s">
        <v>300</v>
      </c>
      <c r="B20" s="87">
        <v>2</v>
      </c>
      <c r="C20" s="87">
        <v>2</v>
      </c>
      <c r="D20" s="87" t="s">
        <v>147</v>
      </c>
    </row>
    <row r="21" spans="1:4" ht="12.75">
      <c r="A21" s="94" t="s">
        <v>301</v>
      </c>
      <c r="B21" s="87">
        <v>23</v>
      </c>
      <c r="C21" s="87">
        <v>11</v>
      </c>
      <c r="D21" s="87">
        <v>12</v>
      </c>
    </row>
    <row r="22" spans="1:4" ht="12.75">
      <c r="A22" s="94" t="s">
        <v>303</v>
      </c>
      <c r="B22" s="87">
        <v>2</v>
      </c>
      <c r="C22" s="87">
        <v>1</v>
      </c>
      <c r="D22" s="87">
        <v>1</v>
      </c>
    </row>
    <row r="23" spans="1:4" ht="15.75" customHeight="1">
      <c r="A23" s="97" t="s">
        <v>304</v>
      </c>
      <c r="B23" s="91">
        <f t="shared" ref="B23:D23" si="3">SUM(B24:B25)</f>
        <v>80</v>
      </c>
      <c r="C23" s="91">
        <f t="shared" si="3"/>
        <v>63</v>
      </c>
      <c r="D23" s="91">
        <f t="shared" si="3"/>
        <v>17</v>
      </c>
    </row>
    <row r="24" spans="1:4" ht="12.75">
      <c r="A24" s="94" t="s">
        <v>306</v>
      </c>
      <c r="B24" s="87">
        <v>4</v>
      </c>
      <c r="C24" s="87">
        <v>3</v>
      </c>
      <c r="D24" s="87">
        <v>1</v>
      </c>
    </row>
    <row r="25" spans="1:4" ht="12.75">
      <c r="A25" s="94" t="s">
        <v>307</v>
      </c>
      <c r="B25" s="87">
        <v>76</v>
      </c>
      <c r="C25" s="87">
        <v>60</v>
      </c>
      <c r="D25" s="87">
        <v>16</v>
      </c>
    </row>
    <row r="26" spans="1:4" ht="15.75" customHeight="1">
      <c r="A26" s="97" t="s">
        <v>308</v>
      </c>
      <c r="B26" s="91">
        <f t="shared" ref="B26:D26" si="4">SUM(B27:B28)</f>
        <v>3</v>
      </c>
      <c r="C26" s="91">
        <f t="shared" si="4"/>
        <v>2</v>
      </c>
      <c r="D26" s="91">
        <f t="shared" si="4"/>
        <v>1</v>
      </c>
    </row>
    <row r="27" spans="1:4" ht="12.75">
      <c r="A27" s="94" t="s">
        <v>311</v>
      </c>
      <c r="B27" s="87">
        <v>2</v>
      </c>
      <c r="C27" s="87">
        <v>2</v>
      </c>
      <c r="D27" s="87" t="s">
        <v>147</v>
      </c>
    </row>
    <row r="28" spans="1:4" ht="12.75">
      <c r="A28" s="94" t="s">
        <v>312</v>
      </c>
      <c r="B28" s="87">
        <v>1</v>
      </c>
      <c r="C28" s="87" t="s">
        <v>147</v>
      </c>
      <c r="D28" s="87">
        <v>1</v>
      </c>
    </row>
    <row r="29" spans="1:4" ht="15.75" customHeight="1">
      <c r="A29" s="97" t="s">
        <v>313</v>
      </c>
      <c r="B29" s="91">
        <f t="shared" ref="B29:D29" si="5">SUM(B30:B31)</f>
        <v>14</v>
      </c>
      <c r="C29" s="91">
        <f t="shared" si="5"/>
        <v>10</v>
      </c>
      <c r="D29" s="91">
        <f t="shared" si="5"/>
        <v>4</v>
      </c>
    </row>
    <row r="30" spans="1:4" ht="12.75">
      <c r="A30" s="94" t="s">
        <v>314</v>
      </c>
      <c r="B30" s="87">
        <v>8</v>
      </c>
      <c r="C30" s="87">
        <v>6</v>
      </c>
      <c r="D30" s="87">
        <v>2</v>
      </c>
    </row>
    <row r="31" spans="1:4" ht="12.75">
      <c r="A31" s="94" t="s">
        <v>315</v>
      </c>
      <c r="B31" s="87">
        <v>6</v>
      </c>
      <c r="C31" s="87">
        <v>4</v>
      </c>
      <c r="D31" s="87">
        <v>2</v>
      </c>
    </row>
    <row r="32" spans="1:4" ht="15.75" customHeight="1">
      <c r="A32" s="97" t="s">
        <v>316</v>
      </c>
      <c r="B32" s="91">
        <f t="shared" ref="B32:D32" si="6">SUM(B33:B34)</f>
        <v>2</v>
      </c>
      <c r="C32" s="91">
        <f t="shared" si="6"/>
        <v>1</v>
      </c>
      <c r="D32" s="91">
        <f t="shared" si="6"/>
        <v>1</v>
      </c>
    </row>
    <row r="33" spans="1:4" ht="12.75">
      <c r="A33" s="94" t="s">
        <v>317</v>
      </c>
      <c r="B33" s="87">
        <v>1</v>
      </c>
      <c r="C33" s="87">
        <v>1</v>
      </c>
      <c r="D33" s="87" t="s">
        <v>147</v>
      </c>
    </row>
    <row r="34" spans="1:4" ht="12.75">
      <c r="A34" s="94" t="s">
        <v>318</v>
      </c>
      <c r="B34" s="87">
        <v>1</v>
      </c>
      <c r="C34" s="87" t="s">
        <v>147</v>
      </c>
      <c r="D34" s="87">
        <v>1</v>
      </c>
    </row>
    <row r="35" spans="1:4" ht="15.75" customHeight="1">
      <c r="A35" s="97" t="s">
        <v>319</v>
      </c>
      <c r="B35" s="103">
        <v>20</v>
      </c>
      <c r="C35" s="103" t="s">
        <v>147</v>
      </c>
      <c r="D35" s="103">
        <v>20</v>
      </c>
    </row>
    <row r="36" spans="1:4" ht="15.75" customHeight="1">
      <c r="A36" s="97" t="s">
        <v>320</v>
      </c>
      <c r="B36" s="91">
        <f t="shared" ref="B36:D36" si="7">SUM(B37:B40)</f>
        <v>18</v>
      </c>
      <c r="C36" s="91">
        <f t="shared" si="7"/>
        <v>0</v>
      </c>
      <c r="D36" s="91">
        <f t="shared" si="7"/>
        <v>18</v>
      </c>
    </row>
    <row r="37" spans="1:4" ht="12.75">
      <c r="A37" s="94" t="s">
        <v>321</v>
      </c>
      <c r="B37" s="87">
        <v>4</v>
      </c>
      <c r="C37" s="87" t="s">
        <v>147</v>
      </c>
      <c r="D37" s="87">
        <v>4</v>
      </c>
    </row>
    <row r="38" spans="1:4" ht="12.75">
      <c r="A38" s="94" t="s">
        <v>322</v>
      </c>
      <c r="B38" s="87">
        <v>1</v>
      </c>
      <c r="C38" s="87" t="s">
        <v>147</v>
      </c>
      <c r="D38" s="87">
        <v>1</v>
      </c>
    </row>
    <row r="39" spans="1:4" ht="12.75">
      <c r="A39" s="94" t="s">
        <v>323</v>
      </c>
      <c r="B39" s="87">
        <v>6</v>
      </c>
      <c r="C39" s="87" t="s">
        <v>147</v>
      </c>
      <c r="D39" s="87">
        <v>6</v>
      </c>
    </row>
    <row r="40" spans="1:4" ht="12.75">
      <c r="A40" s="94" t="s">
        <v>324</v>
      </c>
      <c r="B40" s="87">
        <v>7</v>
      </c>
      <c r="C40" s="87" t="s">
        <v>147</v>
      </c>
      <c r="D40" s="87">
        <v>7</v>
      </c>
    </row>
    <row r="41" spans="1:4" ht="15.75" customHeight="1">
      <c r="A41" s="97" t="s">
        <v>325</v>
      </c>
      <c r="B41" s="91">
        <f t="shared" ref="B41:D41" si="8">SUM(B42)</f>
        <v>18</v>
      </c>
      <c r="C41" s="91">
        <f t="shared" si="8"/>
        <v>18</v>
      </c>
      <c r="D41" s="91">
        <f t="shared" si="8"/>
        <v>0</v>
      </c>
    </row>
    <row r="42" spans="1:4" ht="12.75">
      <c r="A42" s="94" t="s">
        <v>326</v>
      </c>
      <c r="B42" s="87">
        <v>18</v>
      </c>
      <c r="C42" s="87">
        <v>18</v>
      </c>
      <c r="D42" s="87" t="s">
        <v>147</v>
      </c>
    </row>
    <row r="43" spans="1:4" ht="15.75" customHeight="1">
      <c r="A43" s="97" t="s">
        <v>327</v>
      </c>
      <c r="B43" s="91">
        <f t="shared" ref="B43:D43" si="9">SUM(B44:B46)</f>
        <v>11</v>
      </c>
      <c r="C43" s="91">
        <f t="shared" si="9"/>
        <v>6</v>
      </c>
      <c r="D43" s="91">
        <f t="shared" si="9"/>
        <v>5</v>
      </c>
    </row>
    <row r="44" spans="1:4" ht="12.75">
      <c r="A44" s="94" t="s">
        <v>328</v>
      </c>
      <c r="B44" s="87">
        <v>5</v>
      </c>
      <c r="C44" s="87">
        <v>1</v>
      </c>
      <c r="D44" s="87">
        <v>4</v>
      </c>
    </row>
    <row r="45" spans="1:4" ht="12.75">
      <c r="A45" s="94" t="s">
        <v>329</v>
      </c>
      <c r="B45" s="87">
        <v>5</v>
      </c>
      <c r="C45" s="87">
        <v>4</v>
      </c>
      <c r="D45" s="87">
        <v>1</v>
      </c>
    </row>
    <row r="46" spans="1:4" ht="12.75">
      <c r="A46" s="94" t="s">
        <v>330</v>
      </c>
      <c r="B46" s="87">
        <v>1</v>
      </c>
      <c r="C46" s="87">
        <v>1</v>
      </c>
      <c r="D46" s="87" t="s">
        <v>147</v>
      </c>
    </row>
    <row r="47" spans="1:4" ht="15.75" customHeight="1">
      <c r="A47" s="97" t="s">
        <v>331</v>
      </c>
      <c r="B47" s="91">
        <f t="shared" ref="B47:D47" si="10">SUM(B48)</f>
        <v>9</v>
      </c>
      <c r="C47" s="91">
        <f t="shared" si="10"/>
        <v>4</v>
      </c>
      <c r="D47" s="91">
        <f t="shared" si="10"/>
        <v>5</v>
      </c>
    </row>
    <row r="48" spans="1:4" ht="12.75">
      <c r="A48" s="94" t="s">
        <v>332</v>
      </c>
      <c r="B48" s="87">
        <v>9</v>
      </c>
      <c r="C48" s="87">
        <v>4</v>
      </c>
      <c r="D48" s="87">
        <v>5</v>
      </c>
    </row>
    <row r="49" spans="1:4" ht="15.75" customHeight="1">
      <c r="A49" s="97" t="s">
        <v>333</v>
      </c>
      <c r="B49" s="91">
        <f t="shared" ref="B49:D49" si="11">SUM(B50:B51)</f>
        <v>3</v>
      </c>
      <c r="C49" s="91">
        <f t="shared" si="11"/>
        <v>0</v>
      </c>
      <c r="D49" s="91">
        <f t="shared" si="11"/>
        <v>3</v>
      </c>
    </row>
    <row r="50" spans="1:4" ht="12.75">
      <c r="A50" s="94" t="s">
        <v>334</v>
      </c>
      <c r="B50" s="87">
        <v>1</v>
      </c>
      <c r="C50" s="87" t="s">
        <v>147</v>
      </c>
      <c r="D50" s="87">
        <v>1</v>
      </c>
    </row>
    <row r="51" spans="1:4" ht="12.75">
      <c r="A51" s="94" t="s">
        <v>335</v>
      </c>
      <c r="B51" s="87">
        <v>2</v>
      </c>
      <c r="C51" s="87" t="s">
        <v>147</v>
      </c>
      <c r="D51" s="87">
        <v>2</v>
      </c>
    </row>
    <row r="52" spans="1:4" ht="15.75" customHeight="1">
      <c r="A52" s="97" t="s">
        <v>336</v>
      </c>
      <c r="B52" s="91">
        <f t="shared" ref="B52:D52" si="12">SUM(B53)</f>
        <v>10</v>
      </c>
      <c r="C52" s="91">
        <f t="shared" si="12"/>
        <v>5</v>
      </c>
      <c r="D52" s="91">
        <f t="shared" si="12"/>
        <v>5</v>
      </c>
    </row>
    <row r="53" spans="1:4" ht="12.75">
      <c r="A53" s="94" t="s">
        <v>337</v>
      </c>
      <c r="B53" s="87">
        <v>10</v>
      </c>
      <c r="C53" s="87">
        <v>5</v>
      </c>
      <c r="D53" s="87">
        <v>5</v>
      </c>
    </row>
    <row r="54" spans="1:4" ht="15.75" customHeight="1">
      <c r="A54" s="97" t="s">
        <v>338</v>
      </c>
      <c r="B54" s="91">
        <f t="shared" ref="B54:D54" si="13">SUM(B55:B62)</f>
        <v>24</v>
      </c>
      <c r="C54" s="91">
        <f t="shared" si="13"/>
        <v>15</v>
      </c>
      <c r="D54" s="91">
        <f t="shared" si="13"/>
        <v>9</v>
      </c>
    </row>
    <row r="55" spans="1:4" ht="12.75">
      <c r="A55" s="94" t="s">
        <v>339</v>
      </c>
      <c r="B55" s="87">
        <v>1</v>
      </c>
      <c r="C55" s="87" t="s">
        <v>147</v>
      </c>
      <c r="D55" s="87">
        <v>1</v>
      </c>
    </row>
    <row r="56" spans="1:4" ht="12.75">
      <c r="A56" s="94" t="s">
        <v>340</v>
      </c>
      <c r="B56" s="87">
        <v>3</v>
      </c>
      <c r="C56" s="87">
        <v>2</v>
      </c>
      <c r="D56" s="87">
        <v>1</v>
      </c>
    </row>
    <row r="57" spans="1:4" ht="12.75">
      <c r="A57" s="94" t="s">
        <v>341</v>
      </c>
      <c r="B57" s="87">
        <v>4</v>
      </c>
      <c r="C57" s="87">
        <v>3</v>
      </c>
      <c r="D57" s="87">
        <v>1</v>
      </c>
    </row>
    <row r="58" spans="1:4" ht="12.75">
      <c r="A58" s="94" t="s">
        <v>342</v>
      </c>
      <c r="B58" s="87">
        <v>1</v>
      </c>
      <c r="C58" s="87" t="s">
        <v>147</v>
      </c>
      <c r="D58" s="87">
        <v>1</v>
      </c>
    </row>
    <row r="59" spans="1:4" ht="12.75">
      <c r="A59" s="94" t="s">
        <v>343</v>
      </c>
      <c r="B59" s="87">
        <v>7</v>
      </c>
      <c r="C59" s="87">
        <v>5</v>
      </c>
      <c r="D59" s="87">
        <v>2</v>
      </c>
    </row>
    <row r="60" spans="1:4" ht="12.75">
      <c r="A60" s="94" t="s">
        <v>344</v>
      </c>
      <c r="B60" s="87">
        <v>3</v>
      </c>
      <c r="C60" s="87">
        <v>1</v>
      </c>
      <c r="D60" s="87">
        <v>2</v>
      </c>
    </row>
    <row r="61" spans="1:4" ht="12.75">
      <c r="A61" s="94" t="s">
        <v>345</v>
      </c>
      <c r="B61" s="87">
        <v>4</v>
      </c>
      <c r="C61" s="87">
        <v>3</v>
      </c>
      <c r="D61" s="87">
        <v>1</v>
      </c>
    </row>
    <row r="62" spans="1:4" ht="12.75">
      <c r="A62" s="94" t="s">
        <v>346</v>
      </c>
      <c r="B62" s="87">
        <v>1</v>
      </c>
      <c r="C62" s="87">
        <v>1</v>
      </c>
      <c r="D62" s="87" t="s">
        <v>147</v>
      </c>
    </row>
    <row r="63" spans="1:4" ht="15.75" customHeight="1">
      <c r="A63" s="97" t="s">
        <v>347</v>
      </c>
      <c r="B63" s="91">
        <f t="shared" ref="B63:D63" si="14">SUM(B64:B68)</f>
        <v>9</v>
      </c>
      <c r="C63" s="91">
        <f t="shared" si="14"/>
        <v>5</v>
      </c>
      <c r="D63" s="91">
        <f t="shared" si="14"/>
        <v>4</v>
      </c>
    </row>
    <row r="64" spans="1:4" ht="12.75">
      <c r="A64" s="94" t="s">
        <v>348</v>
      </c>
      <c r="B64" s="87">
        <v>1</v>
      </c>
      <c r="C64" s="87">
        <v>1</v>
      </c>
      <c r="D64" s="87" t="s">
        <v>147</v>
      </c>
    </row>
    <row r="65" spans="1:4" ht="12.75">
      <c r="A65" s="94" t="s">
        <v>349</v>
      </c>
      <c r="B65" s="87">
        <v>1</v>
      </c>
      <c r="C65" s="87" t="s">
        <v>147</v>
      </c>
      <c r="D65" s="87">
        <v>1</v>
      </c>
    </row>
    <row r="66" spans="1:4" ht="12.75">
      <c r="A66" s="94" t="s">
        <v>350</v>
      </c>
      <c r="B66" s="87">
        <v>1</v>
      </c>
      <c r="C66" s="87" t="s">
        <v>147</v>
      </c>
      <c r="D66" s="87">
        <v>1</v>
      </c>
    </row>
    <row r="67" spans="1:4" ht="12.75">
      <c r="A67" s="94" t="s">
        <v>351</v>
      </c>
      <c r="B67" s="87">
        <v>4</v>
      </c>
      <c r="C67" s="87">
        <v>2</v>
      </c>
      <c r="D67" s="87">
        <v>2</v>
      </c>
    </row>
    <row r="68" spans="1:4" ht="12.75">
      <c r="A68" s="94" t="s">
        <v>352</v>
      </c>
      <c r="B68" s="87">
        <v>2</v>
      </c>
      <c r="C68" s="87">
        <v>2</v>
      </c>
      <c r="D68" s="87" t="s">
        <v>147</v>
      </c>
    </row>
    <row r="71" spans="1:4" ht="12.75">
      <c r="A71" s="8" t="s">
        <v>353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H44"/>
  <sheetViews>
    <sheetView showGridLines="0" workbookViewId="0">
      <selection activeCell="F25" sqref="F25"/>
    </sheetView>
  </sheetViews>
  <sheetFormatPr defaultColWidth="12.5703125" defaultRowHeight="15.75" customHeight="1"/>
  <sheetData>
    <row r="1" spans="1:8" ht="20.100000000000001" customHeight="1">
      <c r="A1" s="104" t="s">
        <v>251</v>
      </c>
      <c r="B1" s="1"/>
      <c r="C1" s="1"/>
      <c r="D1" s="1"/>
      <c r="E1" s="1"/>
      <c r="F1" s="1"/>
      <c r="G1" s="1"/>
      <c r="H1" s="1"/>
    </row>
    <row r="2" spans="1:8" ht="12.75">
      <c r="A2" s="1"/>
      <c r="B2" s="1"/>
      <c r="C2" s="1"/>
      <c r="D2" s="1"/>
      <c r="E2" s="1"/>
      <c r="F2" s="1"/>
      <c r="G2" s="1"/>
      <c r="H2" s="1"/>
    </row>
    <row r="3" spans="1:8" ht="12.75">
      <c r="A3" s="82" t="s">
        <v>256</v>
      </c>
      <c r="B3" s="92" t="s">
        <v>258</v>
      </c>
      <c r="C3" s="92" t="s">
        <v>260</v>
      </c>
      <c r="D3" s="93" t="s">
        <v>261</v>
      </c>
    </row>
    <row r="4" spans="1:8" ht="12.75">
      <c r="A4" s="95" t="s">
        <v>263</v>
      </c>
      <c r="B4" s="5">
        <v>211</v>
      </c>
      <c r="C4" s="5">
        <v>164</v>
      </c>
      <c r="D4" s="96">
        <v>375</v>
      </c>
    </row>
    <row r="5" spans="1:8" ht="12.75">
      <c r="A5" s="95" t="s">
        <v>266</v>
      </c>
      <c r="B5" s="5">
        <v>196</v>
      </c>
      <c r="C5" s="5">
        <v>153</v>
      </c>
      <c r="D5" s="96">
        <v>349</v>
      </c>
    </row>
    <row r="6" spans="1:8" ht="12.75">
      <c r="A6" s="95" t="s">
        <v>268</v>
      </c>
      <c r="B6" s="5">
        <v>193</v>
      </c>
      <c r="C6" s="5">
        <v>128</v>
      </c>
      <c r="D6" s="96">
        <v>321</v>
      </c>
    </row>
    <row r="7" spans="1:8" ht="12.75">
      <c r="A7" s="95" t="s">
        <v>269</v>
      </c>
      <c r="B7" s="5">
        <v>199</v>
      </c>
      <c r="C7" s="5">
        <v>140</v>
      </c>
      <c r="D7" s="96">
        <v>339</v>
      </c>
    </row>
    <row r="8" spans="1:8" ht="12.75">
      <c r="A8" s="95" t="s">
        <v>272</v>
      </c>
      <c r="B8" s="5">
        <v>197</v>
      </c>
      <c r="C8" s="5">
        <v>159</v>
      </c>
      <c r="D8" s="96">
        <v>356</v>
      </c>
    </row>
    <row r="9" spans="1:8" ht="12.75">
      <c r="A9" s="95" t="s">
        <v>275</v>
      </c>
      <c r="B9" s="5">
        <v>221</v>
      </c>
      <c r="C9" s="5">
        <v>190</v>
      </c>
      <c r="D9" s="96">
        <v>411</v>
      </c>
    </row>
    <row r="10" spans="1:8" ht="12.75">
      <c r="A10" s="95" t="s">
        <v>276</v>
      </c>
      <c r="B10" s="5">
        <v>241</v>
      </c>
      <c r="C10" s="5">
        <v>196</v>
      </c>
      <c r="D10" s="96">
        <v>437</v>
      </c>
    </row>
    <row r="11" spans="1:8" ht="12.75">
      <c r="A11" s="95" t="s">
        <v>278</v>
      </c>
      <c r="B11" s="5">
        <v>173</v>
      </c>
      <c r="C11" s="5">
        <v>149</v>
      </c>
      <c r="D11" s="96">
        <v>322</v>
      </c>
    </row>
    <row r="12" spans="1:8" ht="12.75">
      <c r="A12" s="95" t="s">
        <v>280</v>
      </c>
      <c r="B12" s="5">
        <v>232</v>
      </c>
      <c r="C12" s="5">
        <v>170</v>
      </c>
      <c r="D12" s="96">
        <v>402</v>
      </c>
    </row>
    <row r="13" spans="1:8" ht="12.75">
      <c r="A13" s="95" t="s">
        <v>281</v>
      </c>
      <c r="B13" s="5">
        <v>243</v>
      </c>
      <c r="C13" s="5">
        <v>162</v>
      </c>
      <c r="D13" s="96">
        <v>405</v>
      </c>
    </row>
    <row r="14" spans="1:8" ht="12.75">
      <c r="A14" s="95" t="s">
        <v>283</v>
      </c>
      <c r="B14" s="5">
        <v>247</v>
      </c>
      <c r="C14" s="5">
        <v>161</v>
      </c>
      <c r="D14" s="96">
        <v>408</v>
      </c>
    </row>
    <row r="15" spans="1:8" ht="12.75">
      <c r="A15" s="95" t="s">
        <v>284</v>
      </c>
      <c r="B15" s="5">
        <v>221</v>
      </c>
      <c r="C15" s="5">
        <v>161</v>
      </c>
      <c r="D15" s="96">
        <v>382</v>
      </c>
    </row>
    <row r="16" spans="1:8" ht="12.75">
      <c r="A16" s="95" t="s">
        <v>285</v>
      </c>
      <c r="B16" s="5">
        <v>207</v>
      </c>
      <c r="C16" s="5">
        <v>205</v>
      </c>
      <c r="D16" s="96">
        <v>412</v>
      </c>
    </row>
    <row r="17" spans="1:4" ht="12.75">
      <c r="A17" s="95" t="s">
        <v>286</v>
      </c>
      <c r="B17" s="5">
        <v>235</v>
      </c>
      <c r="C17" s="5">
        <v>146</v>
      </c>
      <c r="D17" s="96">
        <v>381</v>
      </c>
    </row>
    <row r="18" spans="1:4" ht="12.75">
      <c r="A18" s="95" t="s">
        <v>287</v>
      </c>
      <c r="B18" s="5">
        <v>231</v>
      </c>
      <c r="C18" s="5">
        <v>188</v>
      </c>
      <c r="D18" s="96">
        <v>419</v>
      </c>
    </row>
    <row r="19" spans="1:4" ht="12.75">
      <c r="A19" s="95" t="s">
        <v>288</v>
      </c>
      <c r="B19" s="5">
        <v>271</v>
      </c>
      <c r="C19" s="5">
        <v>206</v>
      </c>
      <c r="D19" s="96">
        <v>477</v>
      </c>
    </row>
    <row r="20" spans="1:4" ht="12.75">
      <c r="A20" s="95" t="s">
        <v>290</v>
      </c>
      <c r="B20" s="5">
        <v>260</v>
      </c>
      <c r="C20" s="5">
        <v>223</v>
      </c>
      <c r="D20" s="96">
        <v>483</v>
      </c>
    </row>
    <row r="21" spans="1:4" ht="12.75">
      <c r="A21" s="95" t="s">
        <v>291</v>
      </c>
      <c r="B21" s="5">
        <v>260</v>
      </c>
      <c r="C21" s="5">
        <v>201</v>
      </c>
      <c r="D21" s="96">
        <v>461</v>
      </c>
    </row>
    <row r="22" spans="1:4" ht="12.75">
      <c r="A22" s="95" t="s">
        <v>7</v>
      </c>
      <c r="B22" s="5">
        <v>239</v>
      </c>
      <c r="C22" s="5">
        <v>194</v>
      </c>
      <c r="D22" s="96">
        <v>433</v>
      </c>
    </row>
    <row r="23" spans="1:4" ht="12.75">
      <c r="A23" s="95" t="s">
        <v>8</v>
      </c>
      <c r="B23" s="5">
        <v>270</v>
      </c>
      <c r="C23" s="5">
        <v>212</v>
      </c>
      <c r="D23" s="96">
        <v>482</v>
      </c>
    </row>
    <row r="24" spans="1:4" ht="12.75">
      <c r="A24" s="95" t="s">
        <v>9</v>
      </c>
      <c r="B24" s="5">
        <v>238</v>
      </c>
      <c r="C24" s="5">
        <v>226</v>
      </c>
      <c r="D24" s="96">
        <v>464</v>
      </c>
    </row>
    <row r="25" spans="1:4" ht="12.75">
      <c r="A25" s="95" t="s">
        <v>10</v>
      </c>
      <c r="B25" s="5">
        <v>244</v>
      </c>
      <c r="C25" s="5">
        <v>211</v>
      </c>
      <c r="D25" s="96">
        <v>455</v>
      </c>
    </row>
    <row r="26" spans="1:4" ht="12.75">
      <c r="A26" s="95" t="s">
        <v>11</v>
      </c>
      <c r="B26" s="5">
        <v>270</v>
      </c>
      <c r="C26" s="5">
        <v>231</v>
      </c>
      <c r="D26" s="96">
        <v>501</v>
      </c>
    </row>
    <row r="27" spans="1:4" ht="12.75">
      <c r="A27" s="95" t="s">
        <v>12</v>
      </c>
      <c r="B27" s="5">
        <v>284</v>
      </c>
      <c r="C27" s="5">
        <v>245</v>
      </c>
      <c r="D27" s="96">
        <v>529</v>
      </c>
    </row>
    <row r="28" spans="1:4" ht="12.75">
      <c r="A28" s="95" t="s">
        <v>13</v>
      </c>
      <c r="B28" s="5">
        <v>308</v>
      </c>
      <c r="C28" s="5">
        <v>236</v>
      </c>
      <c r="D28" s="96">
        <v>544</v>
      </c>
    </row>
    <row r="29" spans="1:4" ht="12.75">
      <c r="A29" s="95" t="s">
        <v>15</v>
      </c>
      <c r="B29" s="5">
        <v>334</v>
      </c>
      <c r="C29" s="5">
        <v>242</v>
      </c>
      <c r="D29" s="96">
        <v>576</v>
      </c>
    </row>
    <row r="30" spans="1:4" ht="12.75">
      <c r="A30" s="95" t="s">
        <v>16</v>
      </c>
      <c r="B30" s="5">
        <v>307</v>
      </c>
      <c r="C30" s="5">
        <v>251</v>
      </c>
      <c r="D30" s="96">
        <v>558</v>
      </c>
    </row>
    <row r="31" spans="1:4" ht="12.75">
      <c r="A31" s="95" t="s">
        <v>17</v>
      </c>
      <c r="B31" s="5">
        <v>276</v>
      </c>
      <c r="C31" s="5">
        <v>230</v>
      </c>
      <c r="D31" s="96">
        <v>506</v>
      </c>
    </row>
    <row r="32" spans="1:4" ht="12.75">
      <c r="A32" s="95" t="s">
        <v>19</v>
      </c>
      <c r="B32" s="5">
        <v>319</v>
      </c>
      <c r="C32" s="5">
        <v>226</v>
      </c>
      <c r="D32" s="96">
        <v>545</v>
      </c>
    </row>
    <row r="33" spans="1:4" ht="12.75">
      <c r="A33" s="95" t="s">
        <v>20</v>
      </c>
      <c r="B33" s="5">
        <v>282</v>
      </c>
      <c r="C33" s="5">
        <v>244</v>
      </c>
      <c r="D33" s="96">
        <v>526</v>
      </c>
    </row>
    <row r="34" spans="1:4" ht="12.75">
      <c r="A34" s="95" t="s">
        <v>21</v>
      </c>
      <c r="B34" s="5">
        <v>322</v>
      </c>
      <c r="C34" s="5">
        <v>250</v>
      </c>
      <c r="D34" s="96">
        <v>572</v>
      </c>
    </row>
    <row r="35" spans="1:4" ht="12.75">
      <c r="A35" s="95" t="s">
        <v>23</v>
      </c>
      <c r="B35" s="5">
        <v>333</v>
      </c>
      <c r="C35" s="5">
        <v>282</v>
      </c>
      <c r="D35" s="96">
        <v>615</v>
      </c>
    </row>
    <row r="36" spans="1:4" ht="12.75">
      <c r="A36" s="95" t="s">
        <v>24</v>
      </c>
      <c r="B36" s="5">
        <v>357</v>
      </c>
      <c r="C36" s="5">
        <v>303</v>
      </c>
      <c r="D36" s="96">
        <v>660</v>
      </c>
    </row>
    <row r="37" spans="1:4" ht="12.75">
      <c r="A37" s="95" t="s">
        <v>26</v>
      </c>
      <c r="B37" s="5">
        <v>371</v>
      </c>
      <c r="C37" s="5">
        <v>300</v>
      </c>
      <c r="D37" s="96">
        <v>671</v>
      </c>
    </row>
    <row r="38" spans="1:4" ht="12.75">
      <c r="A38" s="95" t="s">
        <v>28</v>
      </c>
      <c r="B38" s="5">
        <v>387</v>
      </c>
      <c r="C38" s="5">
        <v>281</v>
      </c>
      <c r="D38" s="96">
        <v>668</v>
      </c>
    </row>
    <row r="39" spans="1:4" ht="12.75">
      <c r="A39" s="95" t="s">
        <v>309</v>
      </c>
      <c r="B39" s="5">
        <v>375</v>
      </c>
      <c r="C39" s="5">
        <v>293</v>
      </c>
      <c r="D39" s="96">
        <v>668</v>
      </c>
    </row>
    <row r="40" spans="1:4" ht="12.75">
      <c r="A40" s="95" t="s">
        <v>310</v>
      </c>
      <c r="B40" s="5">
        <v>359</v>
      </c>
      <c r="C40" s="5">
        <v>245</v>
      </c>
      <c r="D40" s="96">
        <v>604</v>
      </c>
    </row>
    <row r="41" spans="1:4" ht="12.75">
      <c r="A41" s="95" t="s">
        <v>31</v>
      </c>
      <c r="B41" s="5">
        <v>370</v>
      </c>
      <c r="C41" s="5">
        <v>246</v>
      </c>
      <c r="D41" s="96">
        <v>616</v>
      </c>
    </row>
    <row r="42" spans="1:4" ht="12.75">
      <c r="A42" s="95" t="s">
        <v>32</v>
      </c>
      <c r="B42" s="5">
        <v>401</v>
      </c>
      <c r="C42" s="5">
        <v>283</v>
      </c>
      <c r="D42" s="96">
        <v>684</v>
      </c>
    </row>
    <row r="43" spans="1:4" ht="12.75">
      <c r="A43" s="95" t="s">
        <v>2</v>
      </c>
      <c r="B43" s="5">
        <v>191</v>
      </c>
      <c r="C43" s="5">
        <v>162</v>
      </c>
      <c r="D43" s="96">
        <v>353</v>
      </c>
    </row>
    <row r="44" spans="1:4" ht="12.75">
      <c r="A44" s="101">
        <v>2024</v>
      </c>
      <c r="B44" s="44">
        <v>200</v>
      </c>
      <c r="C44" s="44">
        <v>151</v>
      </c>
      <c r="D44" s="102">
        <v>351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21</vt:i4>
      </vt:variant>
    </vt:vector>
  </HeadingPairs>
  <TitlesOfParts>
    <vt:vector size="21" baseType="lpstr">
      <vt:lpstr>3.1</vt:lpstr>
      <vt:lpstr>3.4</vt:lpstr>
      <vt:lpstr>3.6</vt:lpstr>
      <vt:lpstr>3.8</vt:lpstr>
      <vt:lpstr>3.9</vt:lpstr>
      <vt:lpstr>3.10</vt:lpstr>
      <vt:lpstr>3.11</vt:lpstr>
      <vt:lpstr>3.12</vt:lpstr>
      <vt:lpstr>3.13</vt:lpstr>
      <vt:lpstr>3.17</vt:lpstr>
      <vt:lpstr>3.22</vt:lpstr>
      <vt:lpstr>3.23</vt:lpstr>
      <vt:lpstr>3.24</vt:lpstr>
      <vt:lpstr>3.25</vt:lpstr>
      <vt:lpstr>3.26</vt:lpstr>
      <vt:lpstr>3.27</vt:lpstr>
      <vt:lpstr>3.28</vt:lpstr>
      <vt:lpstr>3.29</vt:lpstr>
      <vt:lpstr>3.31</vt:lpstr>
      <vt:lpstr>3.33</vt:lpstr>
      <vt:lpstr>3.34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djurovic</cp:lastModifiedBy>
  <dcterms:modified xsi:type="dcterms:W3CDTF">2026-11-06T12:52:45Z</dcterms:modified>
</cp:coreProperties>
</file>