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10" r:id="rId5"/>
  </sheets>
  <calcPr calcId="145621"/>
</workbook>
</file>

<file path=xl/calcChain.xml><?xml version="1.0" encoding="utf-8"?>
<calcChain xmlns="http://schemas.openxmlformats.org/spreadsheetml/2006/main">
  <c r="G41" i="3" l="1"/>
  <c r="J131" i="3" l="1"/>
  <c r="H131" i="3"/>
  <c r="G50" i="10"/>
  <c r="G51" i="10"/>
  <c r="E50" i="10"/>
  <c r="I51" i="10"/>
  <c r="K14" i="10" l="1"/>
  <c r="J14" i="10"/>
  <c r="J51" i="10"/>
  <c r="M50" i="10"/>
  <c r="L50" i="10"/>
  <c r="M14" i="10"/>
  <c r="L14" i="10"/>
  <c r="K15" i="10" l="1"/>
  <c r="I15" i="10"/>
  <c r="K199" i="10"/>
  <c r="I199" i="10"/>
  <c r="G199" i="10"/>
  <c r="K198" i="10"/>
  <c r="H198" i="10"/>
  <c r="I198" i="10" s="1"/>
  <c r="E198" i="10"/>
  <c r="E194" i="10" s="1"/>
  <c r="G194" i="10" s="1"/>
  <c r="K197" i="10"/>
  <c r="I197" i="10"/>
  <c r="G197" i="10"/>
  <c r="K196" i="10"/>
  <c r="I196" i="10"/>
  <c r="G196" i="10"/>
  <c r="J195" i="10"/>
  <c r="K195" i="10" s="1"/>
  <c r="H195" i="10"/>
  <c r="I195" i="10" s="1"/>
  <c r="F195" i="10"/>
  <c r="E195" i="10"/>
  <c r="G195" i="10" s="1"/>
  <c r="J194" i="10"/>
  <c r="K194" i="10" s="1"/>
  <c r="F194" i="10"/>
  <c r="J193" i="10"/>
  <c r="K193" i="10" s="1"/>
  <c r="H193" i="10"/>
  <c r="I193" i="10" s="1"/>
  <c r="F193" i="10"/>
  <c r="E193" i="10"/>
  <c r="G193" i="10" s="1"/>
  <c r="K192" i="10"/>
  <c r="H192" i="10"/>
  <c r="I192" i="10" s="1"/>
  <c r="G192" i="10"/>
  <c r="K191" i="10"/>
  <c r="I191" i="10"/>
  <c r="G191" i="10"/>
  <c r="K190" i="10"/>
  <c r="I190" i="10"/>
  <c r="G190" i="10"/>
  <c r="K189" i="10"/>
  <c r="I189" i="10"/>
  <c r="G189" i="10"/>
  <c r="K188" i="10"/>
  <c r="I188" i="10"/>
  <c r="G188" i="10"/>
  <c r="K187" i="10"/>
  <c r="H187" i="10"/>
  <c r="I187" i="10" s="1"/>
  <c r="G187" i="10"/>
  <c r="K186" i="10"/>
  <c r="I186" i="10"/>
  <c r="G186" i="10"/>
  <c r="K185" i="10"/>
  <c r="I185" i="10"/>
  <c r="G185" i="10"/>
  <c r="I184" i="10"/>
  <c r="J183" i="10"/>
  <c r="K183" i="10" s="1"/>
  <c r="H183" i="10"/>
  <c r="I183" i="10" s="1"/>
  <c r="G183" i="10"/>
  <c r="K182" i="10"/>
  <c r="I182" i="10"/>
  <c r="G182" i="10"/>
  <c r="K181" i="10"/>
  <c r="I181" i="10"/>
  <c r="G181" i="10"/>
  <c r="K180" i="10"/>
  <c r="I180" i="10"/>
  <c r="G180" i="10"/>
  <c r="K179" i="10"/>
  <c r="I179" i="10"/>
  <c r="G179" i="10"/>
  <c r="K178" i="10"/>
  <c r="I178" i="10"/>
  <c r="G178" i="10"/>
  <c r="J177" i="10"/>
  <c r="K177" i="10" s="1"/>
  <c r="H177" i="10"/>
  <c r="E177" i="10"/>
  <c r="G177" i="10" s="1"/>
  <c r="K176" i="10"/>
  <c r="I176" i="10"/>
  <c r="G176" i="10"/>
  <c r="K175" i="10"/>
  <c r="I175" i="10"/>
  <c r="G175" i="10"/>
  <c r="K174" i="10"/>
  <c r="I174" i="10"/>
  <c r="G174" i="10"/>
  <c r="J172" i="10"/>
  <c r="K172" i="10" s="1"/>
  <c r="H172" i="10"/>
  <c r="I172" i="10" s="1"/>
  <c r="F172" i="10"/>
  <c r="E172" i="10"/>
  <c r="G172" i="10" s="1"/>
  <c r="M171" i="10"/>
  <c r="L171" i="10"/>
  <c r="G171" i="10"/>
  <c r="J170" i="10"/>
  <c r="K170" i="10" s="1"/>
  <c r="H170" i="10"/>
  <c r="I170" i="10" s="1"/>
  <c r="F170" i="10"/>
  <c r="G170" i="10"/>
  <c r="J169" i="10"/>
  <c r="K169" i="10" s="1"/>
  <c r="H169" i="10"/>
  <c r="I169" i="10" s="1"/>
  <c r="F169" i="10"/>
  <c r="E169" i="10"/>
  <c r="G169" i="10" s="1"/>
  <c r="J168" i="10"/>
  <c r="K168" i="10" s="1"/>
  <c r="H168" i="10"/>
  <c r="I168" i="10" s="1"/>
  <c r="F168" i="10"/>
  <c r="F159" i="10" s="1"/>
  <c r="E168" i="10"/>
  <c r="G168" i="10" s="1"/>
  <c r="K167" i="10"/>
  <c r="I167" i="10"/>
  <c r="G167" i="10"/>
  <c r="K166" i="10"/>
  <c r="I166" i="10"/>
  <c r="G166" i="10"/>
  <c r="J165" i="10"/>
  <c r="K165" i="10" s="1"/>
  <c r="H165" i="10"/>
  <c r="I165" i="10" s="1"/>
  <c r="E165" i="10"/>
  <c r="G165" i="10" s="1"/>
  <c r="K164" i="10"/>
  <c r="I164" i="10"/>
  <c r="G164" i="10"/>
  <c r="K163" i="10"/>
  <c r="I163" i="10"/>
  <c r="G163" i="10"/>
  <c r="F162" i="10"/>
  <c r="M161" i="10"/>
  <c r="L161" i="10"/>
  <c r="J161" i="10"/>
  <c r="K161" i="10" s="1"/>
  <c r="H161" i="10"/>
  <c r="I161" i="10" s="1"/>
  <c r="F161" i="10"/>
  <c r="E161" i="10"/>
  <c r="G161" i="10" s="1"/>
  <c r="K160" i="10"/>
  <c r="H160" i="10"/>
  <c r="E160" i="10"/>
  <c r="M159" i="10"/>
  <c r="L159" i="10"/>
  <c r="K158" i="10"/>
  <c r="I158" i="10"/>
  <c r="G158" i="10"/>
  <c r="K157" i="10"/>
  <c r="I157" i="10"/>
  <c r="G157" i="10"/>
  <c r="K156" i="10"/>
  <c r="I156" i="10"/>
  <c r="G156" i="10"/>
  <c r="K155" i="10"/>
  <c r="I155" i="10"/>
  <c r="G155" i="10"/>
  <c r="K154" i="10"/>
  <c r="I154" i="10"/>
  <c r="G154" i="10"/>
  <c r="K153" i="10"/>
  <c r="I153" i="10"/>
  <c r="G153" i="10"/>
  <c r="K152" i="10"/>
  <c r="I152" i="10"/>
  <c r="G152" i="10"/>
  <c r="M151" i="10"/>
  <c r="L151" i="10"/>
  <c r="J151" i="10"/>
  <c r="K151" i="10" s="1"/>
  <c r="H151" i="10"/>
  <c r="I151" i="10" s="1"/>
  <c r="F151" i="10"/>
  <c r="I150" i="10"/>
  <c r="E150" i="10"/>
  <c r="E151" i="10" s="1"/>
  <c r="G151" i="10" s="1"/>
  <c r="K149" i="10"/>
  <c r="I149" i="10"/>
  <c r="G149" i="10"/>
  <c r="K148" i="10"/>
  <c r="I148" i="10"/>
  <c r="G148" i="10"/>
  <c r="K147" i="10"/>
  <c r="I147" i="10"/>
  <c r="G147" i="10"/>
  <c r="K146" i="10"/>
  <c r="I146" i="10"/>
  <c r="G146" i="10"/>
  <c r="K145" i="10"/>
  <c r="I145" i="10"/>
  <c r="G145" i="10"/>
  <c r="K144" i="10"/>
  <c r="I144" i="10"/>
  <c r="G144" i="10"/>
  <c r="J143" i="10"/>
  <c r="K143" i="10" s="1"/>
  <c r="H143" i="10"/>
  <c r="I143" i="10" s="1"/>
  <c r="F143" i="10"/>
  <c r="E143" i="10"/>
  <c r="G143" i="10" s="1"/>
  <c r="J142" i="10"/>
  <c r="K142" i="10" s="1"/>
  <c r="H142" i="10"/>
  <c r="I142" i="10" s="1"/>
  <c r="E142" i="10"/>
  <c r="G142" i="10" s="1"/>
  <c r="K141" i="10"/>
  <c r="I141" i="10"/>
  <c r="G141" i="10"/>
  <c r="K140" i="10"/>
  <c r="I140" i="10"/>
  <c r="E140" i="10"/>
  <c r="G140" i="10" s="1"/>
  <c r="K139" i="10"/>
  <c r="I139" i="10"/>
  <c r="G139" i="10"/>
  <c r="K138" i="10"/>
  <c r="I138" i="10"/>
  <c r="G138" i="10"/>
  <c r="K137" i="10"/>
  <c r="I137" i="10"/>
  <c r="G137" i="10"/>
  <c r="K136" i="10"/>
  <c r="I136" i="10"/>
  <c r="G136" i="10"/>
  <c r="K135" i="10"/>
  <c r="I135" i="10"/>
  <c r="G135" i="10"/>
  <c r="K134" i="10"/>
  <c r="I134" i="10"/>
  <c r="G134" i="10"/>
  <c r="K133" i="10"/>
  <c r="I133" i="10"/>
  <c r="G133" i="10"/>
  <c r="J132" i="10"/>
  <c r="K132" i="10" s="1"/>
  <c r="H132" i="10"/>
  <c r="I132" i="10" s="1"/>
  <c r="E132" i="10"/>
  <c r="G132" i="10" s="1"/>
  <c r="K131" i="10"/>
  <c r="I131" i="10"/>
  <c r="G131" i="10"/>
  <c r="K130" i="10"/>
  <c r="I130" i="10"/>
  <c r="G130" i="10"/>
  <c r="K129" i="10"/>
  <c r="H129" i="10"/>
  <c r="I129" i="10" s="1"/>
  <c r="E129" i="10"/>
  <c r="G129" i="10" s="1"/>
  <c r="K128" i="10"/>
  <c r="I128" i="10"/>
  <c r="G128" i="10"/>
  <c r="K127" i="10"/>
  <c r="I127" i="10"/>
  <c r="G127" i="10"/>
  <c r="K126" i="10"/>
  <c r="I126" i="10"/>
  <c r="G126" i="10"/>
  <c r="K125" i="10"/>
  <c r="I125" i="10"/>
  <c r="G125" i="10"/>
  <c r="K124" i="10"/>
  <c r="I124" i="10"/>
  <c r="G124" i="10"/>
  <c r="J123" i="10"/>
  <c r="K123" i="10" s="1"/>
  <c r="H123" i="10"/>
  <c r="I123" i="10" s="1"/>
  <c r="G123" i="10"/>
  <c r="K122" i="10"/>
  <c r="I122" i="10"/>
  <c r="G122" i="10"/>
  <c r="K121" i="10"/>
  <c r="I121" i="10"/>
  <c r="G121" i="10"/>
  <c r="K120" i="10"/>
  <c r="I120" i="10"/>
  <c r="G120" i="10"/>
  <c r="J119" i="10"/>
  <c r="K119" i="10" s="1"/>
  <c r="H119" i="10"/>
  <c r="I119" i="10" s="1"/>
  <c r="E119" i="10"/>
  <c r="G119" i="10" s="1"/>
  <c r="K118" i="10"/>
  <c r="I118" i="10"/>
  <c r="G118" i="10"/>
  <c r="J117" i="10"/>
  <c r="K117" i="10" s="1"/>
  <c r="H117" i="10"/>
  <c r="I117" i="10" s="1"/>
  <c r="E117" i="10"/>
  <c r="G117" i="10" s="1"/>
  <c r="K116" i="10"/>
  <c r="I116" i="10"/>
  <c r="G116" i="10"/>
  <c r="K115" i="10"/>
  <c r="I115" i="10"/>
  <c r="G115" i="10"/>
  <c r="K114" i="10"/>
  <c r="I114" i="10"/>
  <c r="G114" i="10"/>
  <c r="K113" i="10"/>
  <c r="I113" i="10"/>
  <c r="G113" i="10"/>
  <c r="K112" i="10"/>
  <c r="I112" i="10"/>
  <c r="G112" i="10"/>
  <c r="J111" i="10"/>
  <c r="K111" i="10" s="1"/>
  <c r="H111" i="10"/>
  <c r="I111" i="10" s="1"/>
  <c r="E111" i="10"/>
  <c r="G111" i="10" s="1"/>
  <c r="K110" i="10"/>
  <c r="I110" i="10"/>
  <c r="G110" i="10"/>
  <c r="K109" i="10"/>
  <c r="I109" i="10"/>
  <c r="G109" i="10"/>
  <c r="K108" i="10"/>
  <c r="I108" i="10"/>
  <c r="E108" i="10"/>
  <c r="G108" i="10" s="1"/>
  <c r="K107" i="10"/>
  <c r="I107" i="10"/>
  <c r="G107" i="10"/>
  <c r="J106" i="10"/>
  <c r="K106" i="10" s="1"/>
  <c r="I106" i="10"/>
  <c r="E106" i="10"/>
  <c r="G106" i="10" s="1"/>
  <c r="K105" i="10"/>
  <c r="I105" i="10"/>
  <c r="G105" i="10"/>
  <c r="K104" i="10"/>
  <c r="H104" i="10"/>
  <c r="I104" i="10" s="1"/>
  <c r="G104" i="10"/>
  <c r="K103" i="10"/>
  <c r="I103" i="10"/>
  <c r="G103" i="10"/>
  <c r="K102" i="10"/>
  <c r="I102" i="10"/>
  <c r="G102" i="10"/>
  <c r="K101" i="10"/>
  <c r="I101" i="10"/>
  <c r="G101" i="10"/>
  <c r="J100" i="10"/>
  <c r="K100" i="10" s="1"/>
  <c r="I100" i="10"/>
  <c r="E100" i="10"/>
  <c r="G100" i="10" s="1"/>
  <c r="K99" i="10"/>
  <c r="H99" i="10"/>
  <c r="I99" i="10" s="1"/>
  <c r="G99" i="10"/>
  <c r="K98" i="10"/>
  <c r="I98" i="10"/>
  <c r="G98" i="10"/>
  <c r="K97" i="10"/>
  <c r="I97" i="10"/>
  <c r="G97" i="10"/>
  <c r="K96" i="10"/>
  <c r="I96" i="10"/>
  <c r="G96" i="10"/>
  <c r="J95" i="10"/>
  <c r="K95" i="10" s="1"/>
  <c r="H95" i="10"/>
  <c r="I95" i="10" s="1"/>
  <c r="E95" i="10"/>
  <c r="G95" i="10" s="1"/>
  <c r="K94" i="10"/>
  <c r="I94" i="10"/>
  <c r="G94" i="10"/>
  <c r="K93" i="10"/>
  <c r="I93" i="10"/>
  <c r="G93" i="10"/>
  <c r="K92" i="10"/>
  <c r="I92" i="10"/>
  <c r="G92" i="10"/>
  <c r="K91" i="10"/>
  <c r="I91" i="10"/>
  <c r="G91" i="10"/>
  <c r="K90" i="10"/>
  <c r="I90" i="10"/>
  <c r="E90" i="10"/>
  <c r="G90" i="10" s="1"/>
  <c r="K89" i="10"/>
  <c r="I89" i="10"/>
  <c r="G89" i="10"/>
  <c r="G88" i="10"/>
  <c r="J87" i="10"/>
  <c r="K87" i="10" s="1"/>
  <c r="H87" i="10"/>
  <c r="I87" i="10" s="1"/>
  <c r="G87" i="10"/>
  <c r="K86" i="10"/>
  <c r="I86" i="10"/>
  <c r="E86" i="10"/>
  <c r="G86" i="10" s="1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J80" i="10"/>
  <c r="K80" i="10" s="1"/>
  <c r="H80" i="10"/>
  <c r="I80" i="10" s="1"/>
  <c r="G80" i="10"/>
  <c r="K79" i="10"/>
  <c r="I79" i="10"/>
  <c r="G79" i="10"/>
  <c r="K78" i="10"/>
  <c r="I78" i="10"/>
  <c r="G78" i="10"/>
  <c r="K77" i="10"/>
  <c r="I77" i="10"/>
  <c r="G77" i="10"/>
  <c r="K76" i="10"/>
  <c r="I76" i="10"/>
  <c r="G76" i="10"/>
  <c r="K75" i="10"/>
  <c r="I75" i="10"/>
  <c r="G75" i="10"/>
  <c r="K74" i="10"/>
  <c r="H74" i="10"/>
  <c r="I74" i="10" s="1"/>
  <c r="G74" i="10"/>
  <c r="J73" i="10"/>
  <c r="K73" i="10" s="1"/>
  <c r="I73" i="10"/>
  <c r="E73" i="10"/>
  <c r="G73" i="10" s="1"/>
  <c r="K72" i="10"/>
  <c r="I72" i="10"/>
  <c r="G72" i="10"/>
  <c r="I71" i="10"/>
  <c r="I56" i="10" s="1"/>
  <c r="K70" i="10"/>
  <c r="I70" i="10"/>
  <c r="G70" i="10"/>
  <c r="K69" i="10"/>
  <c r="I69" i="10"/>
  <c r="G69" i="10"/>
  <c r="J68" i="10"/>
  <c r="K68" i="10" s="1"/>
  <c r="H68" i="10"/>
  <c r="I68" i="10" s="1"/>
  <c r="E68" i="10"/>
  <c r="G68" i="10" s="1"/>
  <c r="K67" i="10"/>
  <c r="I67" i="10"/>
  <c r="G67" i="10"/>
  <c r="K66" i="10"/>
  <c r="I66" i="10"/>
  <c r="G66" i="10"/>
  <c r="K65" i="10"/>
  <c r="H65" i="10"/>
  <c r="I65" i="10" s="1"/>
  <c r="G65" i="10"/>
  <c r="K64" i="10"/>
  <c r="I64" i="10"/>
  <c r="G64" i="10"/>
  <c r="J63" i="10"/>
  <c r="K63" i="10" s="1"/>
  <c r="H63" i="10"/>
  <c r="I63" i="10" s="1"/>
  <c r="E63" i="10"/>
  <c r="G63" i="10" s="1"/>
  <c r="K62" i="10"/>
  <c r="I62" i="10"/>
  <c r="G62" i="10"/>
  <c r="K61" i="10"/>
  <c r="I61" i="10"/>
  <c r="G61" i="10"/>
  <c r="K60" i="10"/>
  <c r="I60" i="10"/>
  <c r="G60" i="10"/>
  <c r="J59" i="10"/>
  <c r="K59" i="10" s="1"/>
  <c r="H59" i="10"/>
  <c r="E59" i="10"/>
  <c r="G59" i="10" s="1"/>
  <c r="K58" i="10"/>
  <c r="I58" i="10"/>
  <c r="G58" i="10"/>
  <c r="K57" i="10"/>
  <c r="I57" i="10"/>
  <c r="G57" i="10"/>
  <c r="M56" i="10"/>
  <c r="L56" i="10"/>
  <c r="J56" i="10"/>
  <c r="K56" i="10" s="1"/>
  <c r="H56" i="10"/>
  <c r="F56" i="10"/>
  <c r="E56" i="10"/>
  <c r="M55" i="10"/>
  <c r="L55" i="10"/>
  <c r="F55" i="10"/>
  <c r="J54" i="10"/>
  <c r="K54" i="10" s="1"/>
  <c r="H54" i="10"/>
  <c r="I54" i="10" s="1"/>
  <c r="F54" i="10"/>
  <c r="E54" i="10"/>
  <c r="G54" i="10" s="1"/>
  <c r="J53" i="10"/>
  <c r="K53" i="10" s="1"/>
  <c r="F53" i="10"/>
  <c r="J52" i="10"/>
  <c r="H52" i="10"/>
  <c r="F52" i="10"/>
  <c r="E52" i="10"/>
  <c r="G52" i="10" s="1"/>
  <c r="J49" i="10"/>
  <c r="J50" i="10" s="1"/>
  <c r="H49" i="10"/>
  <c r="F49" i="10"/>
  <c r="E49" i="10"/>
  <c r="G49" i="10" s="1"/>
  <c r="J48" i="10"/>
  <c r="K48" i="10" s="1"/>
  <c r="H48" i="10"/>
  <c r="F48" i="10"/>
  <c r="E48" i="10"/>
  <c r="G48" i="10" s="1"/>
  <c r="K47" i="10"/>
  <c r="I47" i="10"/>
  <c r="G47" i="10"/>
  <c r="K46" i="10"/>
  <c r="I46" i="10"/>
  <c r="G46" i="10"/>
  <c r="K45" i="10"/>
  <c r="I45" i="10"/>
  <c r="G45" i="10"/>
  <c r="J44" i="10"/>
  <c r="K44" i="10" s="1"/>
  <c r="H44" i="10"/>
  <c r="I44" i="10" s="1"/>
  <c r="E44" i="10"/>
  <c r="G44" i="10" s="1"/>
  <c r="K43" i="10"/>
  <c r="I43" i="10"/>
  <c r="G43" i="10"/>
  <c r="K42" i="10"/>
  <c r="I42" i="10"/>
  <c r="G42" i="10"/>
  <c r="K41" i="10"/>
  <c r="I41" i="10"/>
  <c r="G41" i="10"/>
  <c r="K40" i="10"/>
  <c r="I40" i="10"/>
  <c r="G40" i="10"/>
  <c r="K39" i="10"/>
  <c r="H39" i="10"/>
  <c r="I39" i="10" s="1"/>
  <c r="E39" i="10"/>
  <c r="G39" i="10" s="1"/>
  <c r="K38" i="10"/>
  <c r="I38" i="10"/>
  <c r="G38" i="10"/>
  <c r="K37" i="10"/>
  <c r="I37" i="10"/>
  <c r="G37" i="10"/>
  <c r="J36" i="10"/>
  <c r="K36" i="10" s="1"/>
  <c r="H36" i="10"/>
  <c r="I36" i="10" s="1"/>
  <c r="E36" i="10"/>
  <c r="G36" i="10" s="1"/>
  <c r="K35" i="10"/>
  <c r="I35" i="10"/>
  <c r="G35" i="10"/>
  <c r="K34" i="10"/>
  <c r="I34" i="10"/>
  <c r="G34" i="10"/>
  <c r="K33" i="10"/>
  <c r="I33" i="10"/>
  <c r="G33" i="10"/>
  <c r="J32" i="10"/>
  <c r="K32" i="10" s="1"/>
  <c r="E32" i="10"/>
  <c r="G32" i="10" s="1"/>
  <c r="K31" i="10"/>
  <c r="I31" i="10"/>
  <c r="G31" i="10"/>
  <c r="K30" i="10"/>
  <c r="H30" i="10"/>
  <c r="H32" i="10" s="1"/>
  <c r="I32" i="10" s="1"/>
  <c r="G30" i="10"/>
  <c r="K29" i="10"/>
  <c r="I29" i="10"/>
  <c r="G29" i="10"/>
  <c r="I28" i="10"/>
  <c r="I19" i="10" s="1"/>
  <c r="J27" i="10"/>
  <c r="K27" i="10" s="1"/>
  <c r="K26" i="10"/>
  <c r="H26" i="10"/>
  <c r="I26" i="10" s="1"/>
  <c r="G26" i="10"/>
  <c r="K25" i="10"/>
  <c r="I25" i="10"/>
  <c r="G25" i="10"/>
  <c r="J24" i="10"/>
  <c r="K24" i="10" s="1"/>
  <c r="H24" i="10"/>
  <c r="I24" i="10" s="1"/>
  <c r="E24" i="10"/>
  <c r="G24" i="10" s="1"/>
  <c r="K23" i="10"/>
  <c r="I23" i="10"/>
  <c r="G23" i="10"/>
  <c r="K22" i="10"/>
  <c r="I22" i="10"/>
  <c r="G22" i="10"/>
  <c r="K21" i="10"/>
  <c r="I21" i="10"/>
  <c r="G21" i="10"/>
  <c r="K20" i="10"/>
  <c r="I20" i="10"/>
  <c r="G20" i="10"/>
  <c r="M19" i="10"/>
  <c r="L19" i="10"/>
  <c r="K19" i="10"/>
  <c r="J19" i="10"/>
  <c r="H19" i="10"/>
  <c r="G19" i="10"/>
  <c r="F19" i="10"/>
  <c r="E19" i="10"/>
  <c r="M18" i="10"/>
  <c r="L18" i="10"/>
  <c r="F18" i="10"/>
  <c r="J17" i="10"/>
  <c r="K17" i="10" s="1"/>
  <c r="H17" i="10"/>
  <c r="F17" i="10"/>
  <c r="E17" i="10"/>
  <c r="J16" i="10"/>
  <c r="K16" i="10" s="1"/>
  <c r="F16" i="10"/>
  <c r="E16" i="10"/>
  <c r="G16" i="10" s="1"/>
  <c r="K13" i="10"/>
  <c r="H13" i="10"/>
  <c r="F13" i="10"/>
  <c r="E13" i="10"/>
  <c r="G13" i="10" s="1"/>
  <c r="J12" i="10"/>
  <c r="K12" i="10" s="1"/>
  <c r="H12" i="10"/>
  <c r="F12" i="10"/>
  <c r="E12" i="10"/>
  <c r="G12" i="10" s="1"/>
  <c r="M11" i="10"/>
  <c r="L11" i="10"/>
  <c r="I49" i="10" l="1"/>
  <c r="I50" i="10" s="1"/>
  <c r="H50" i="10"/>
  <c r="F11" i="10"/>
  <c r="H11" i="10"/>
  <c r="I13" i="10"/>
  <c r="H14" i="10"/>
  <c r="I14" i="10" s="1"/>
  <c r="H159" i="10"/>
  <c r="I159" i="10" s="1"/>
  <c r="I48" i="10"/>
  <c r="J159" i="10"/>
  <c r="K159" i="10" s="1"/>
  <c r="H16" i="10"/>
  <c r="I16" i="10" s="1"/>
  <c r="G56" i="10"/>
  <c r="G150" i="10"/>
  <c r="J150" i="10"/>
  <c r="K150" i="10" s="1"/>
  <c r="E18" i="10"/>
  <c r="G18" i="10" s="1"/>
  <c r="H171" i="10"/>
  <c r="I171" i="10" s="1"/>
  <c r="H194" i="10"/>
  <c r="I194" i="10" s="1"/>
  <c r="J18" i="10"/>
  <c r="K18" i="10" s="1"/>
  <c r="I177" i="10"/>
  <c r="E162" i="10"/>
  <c r="G162" i="10" s="1"/>
  <c r="J162" i="10"/>
  <c r="K162" i="10" s="1"/>
  <c r="I12" i="10"/>
  <c r="H55" i="10"/>
  <c r="I55" i="10" s="1"/>
  <c r="I11" i="10"/>
  <c r="E159" i="10"/>
  <c r="G159" i="10" s="1"/>
  <c r="G160" i="10"/>
  <c r="H162" i="10"/>
  <c r="I162" i="10" s="1"/>
  <c r="E55" i="10"/>
  <c r="G55" i="10" s="1"/>
  <c r="I52" i="10"/>
  <c r="E11" i="10"/>
  <c r="G17" i="10"/>
  <c r="J55" i="10"/>
  <c r="K55" i="10" s="1"/>
  <c r="H53" i="10"/>
  <c r="K49" i="10"/>
  <c r="K50" i="10" s="1"/>
  <c r="H18" i="10"/>
  <c r="I30" i="10"/>
  <c r="K52" i="10"/>
  <c r="I160" i="10"/>
  <c r="J171" i="10"/>
  <c r="K171" i="10" s="1"/>
  <c r="E53" i="10"/>
  <c r="G198" i="10"/>
  <c r="I59" i="10"/>
  <c r="I17" i="10"/>
  <c r="E176" i="3"/>
  <c r="J11" i="10" l="1"/>
  <c r="K11" i="10" s="1"/>
  <c r="I53" i="10"/>
  <c r="G53" i="10"/>
  <c r="G11" i="10"/>
  <c r="I18" i="10"/>
  <c r="G132" i="3"/>
  <c r="I228" i="3"/>
  <c r="J73" i="3"/>
  <c r="K177" i="3"/>
  <c r="E100" i="3"/>
  <c r="E130" i="3"/>
  <c r="K100" i="3"/>
  <c r="I177" i="3"/>
  <c r="H176" i="3"/>
  <c r="H227" i="3"/>
  <c r="J176" i="3"/>
  <c r="F100" i="3"/>
  <c r="H100" i="3"/>
  <c r="J100" i="3"/>
  <c r="L100" i="3"/>
  <c r="M100" i="3"/>
  <c r="F65" i="3"/>
  <c r="G65" i="3"/>
  <c r="H65" i="3"/>
  <c r="J65" i="3"/>
  <c r="K65" i="3"/>
  <c r="L65" i="3"/>
  <c r="M65" i="3"/>
  <c r="E65" i="3"/>
  <c r="H72" i="3"/>
  <c r="I74" i="3"/>
  <c r="I65" i="3" s="1"/>
  <c r="I115" i="3"/>
  <c r="H112" i="3"/>
  <c r="G177" i="3"/>
  <c r="E24" i="3"/>
  <c r="F29" i="3"/>
  <c r="F24" i="3" s="1"/>
  <c r="H29" i="3"/>
  <c r="H24" i="3" s="1"/>
  <c r="J29" i="3"/>
  <c r="J24" i="3" s="1"/>
  <c r="L29" i="3"/>
  <c r="L24" i="3" s="1"/>
  <c r="M29" i="3"/>
  <c r="M24" i="3" s="1"/>
  <c r="E29" i="3"/>
  <c r="F30" i="3"/>
  <c r="F25" i="3" s="1"/>
  <c r="H30" i="3"/>
  <c r="H25" i="3" s="1"/>
  <c r="J30" i="3"/>
  <c r="J25" i="3" s="1"/>
  <c r="L30" i="3"/>
  <c r="L25" i="3" s="1"/>
  <c r="M30" i="3"/>
  <c r="M25" i="3" s="1"/>
  <c r="E30" i="3"/>
  <c r="E25" i="3" s="1"/>
  <c r="I100" i="3" l="1"/>
  <c r="G100" i="3"/>
  <c r="L8" i="1" l="1"/>
  <c r="K8" i="1"/>
  <c r="L11" i="1"/>
  <c r="K11" i="1"/>
  <c r="J11" i="1"/>
  <c r="J8" i="1"/>
  <c r="J14" i="1" s="1"/>
  <c r="I9" i="1"/>
  <c r="I10" i="1"/>
  <c r="I11" i="1"/>
  <c r="I12" i="1"/>
  <c r="I13" i="1"/>
  <c r="I27" i="1"/>
  <c r="I26" i="1"/>
  <c r="G26" i="1"/>
  <c r="H11" i="1"/>
  <c r="H8" i="1"/>
  <c r="I8" i="1" s="1"/>
  <c r="G9" i="1"/>
  <c r="G10" i="1"/>
  <c r="G12" i="1"/>
  <c r="G13" i="1"/>
  <c r="H14" i="1" l="1"/>
  <c r="I14" i="1" s="1"/>
  <c r="J26" i="1"/>
  <c r="F14" i="1"/>
  <c r="F11" i="1"/>
  <c r="G11" i="1" s="1"/>
  <c r="F8" i="1"/>
  <c r="G8" i="1" s="1"/>
  <c r="K61" i="3"/>
  <c r="K66" i="3"/>
  <c r="K67" i="3"/>
  <c r="K68" i="3"/>
  <c r="K69" i="3"/>
  <c r="K71" i="3"/>
  <c r="K72" i="3"/>
  <c r="K73" i="3"/>
  <c r="K75" i="3"/>
  <c r="K76" i="3"/>
  <c r="K77" i="3"/>
  <c r="K79" i="3"/>
  <c r="K80" i="3"/>
  <c r="K81" i="3"/>
  <c r="K83" i="3"/>
  <c r="K84" i="3"/>
  <c r="K85" i="3"/>
  <c r="K86" i="3"/>
  <c r="K87" i="3"/>
  <c r="K88" i="3"/>
  <c r="K89" i="3"/>
  <c r="K91" i="3"/>
  <c r="K92" i="3"/>
  <c r="K93" i="3"/>
  <c r="K101" i="3"/>
  <c r="K102" i="3"/>
  <c r="K104" i="3"/>
  <c r="K105" i="3"/>
  <c r="K106" i="3"/>
  <c r="K108" i="3"/>
  <c r="K109" i="3"/>
  <c r="K110" i="3"/>
  <c r="K111" i="3"/>
  <c r="K113" i="3"/>
  <c r="K114" i="3"/>
  <c r="K116" i="3"/>
  <c r="K118" i="3"/>
  <c r="K119" i="3"/>
  <c r="K120" i="3"/>
  <c r="K121" i="3"/>
  <c r="K122" i="3"/>
  <c r="K123" i="3"/>
  <c r="K125" i="3"/>
  <c r="K126" i="3"/>
  <c r="K127" i="3"/>
  <c r="K128" i="3"/>
  <c r="K129" i="3"/>
  <c r="K130" i="3"/>
  <c r="K133" i="3"/>
  <c r="K134" i="3"/>
  <c r="K135" i="3"/>
  <c r="K136" i="3"/>
  <c r="K137" i="3"/>
  <c r="K138" i="3"/>
  <c r="K140" i="3"/>
  <c r="K141" i="3"/>
  <c r="K142" i="3"/>
  <c r="K143" i="3"/>
  <c r="K145" i="3"/>
  <c r="K146" i="3"/>
  <c r="K147" i="3"/>
  <c r="K148" i="3"/>
  <c r="K149" i="3"/>
  <c r="K151" i="3"/>
  <c r="K152" i="3"/>
  <c r="K153" i="3"/>
  <c r="K154" i="3"/>
  <c r="K156" i="3"/>
  <c r="K157" i="3"/>
  <c r="K158" i="3"/>
  <c r="K159" i="3"/>
  <c r="K160" i="3"/>
  <c r="K162" i="3"/>
  <c r="K164" i="3"/>
  <c r="K165" i="3"/>
  <c r="K166" i="3"/>
  <c r="K168" i="3"/>
  <c r="K169" i="3"/>
  <c r="K170" i="3"/>
  <c r="K171" i="3"/>
  <c r="K172" i="3"/>
  <c r="K173" i="3"/>
  <c r="K174" i="3"/>
  <c r="K175" i="3"/>
  <c r="K176" i="3"/>
  <c r="K178" i="3"/>
  <c r="K179" i="3"/>
  <c r="K180" i="3"/>
  <c r="K181" i="3"/>
  <c r="K182" i="3"/>
  <c r="K183" i="3"/>
  <c r="K184" i="3"/>
  <c r="K185" i="3"/>
  <c r="K188" i="3"/>
  <c r="K189" i="3"/>
  <c r="K190" i="3"/>
  <c r="K191" i="3"/>
  <c r="K192" i="3"/>
  <c r="K193" i="3"/>
  <c r="K196" i="3"/>
  <c r="K197" i="3"/>
  <c r="K198" i="3"/>
  <c r="K199" i="3"/>
  <c r="K200" i="3"/>
  <c r="K201" i="3"/>
  <c r="K202" i="3"/>
  <c r="K204" i="3"/>
  <c r="K207" i="3"/>
  <c r="K208" i="3"/>
  <c r="K210" i="3"/>
  <c r="K211" i="3"/>
  <c r="K218" i="3"/>
  <c r="K219" i="3"/>
  <c r="K220" i="3"/>
  <c r="K222" i="3"/>
  <c r="K223" i="3"/>
  <c r="K224" i="3"/>
  <c r="K225" i="3"/>
  <c r="K226" i="3"/>
  <c r="K229" i="3"/>
  <c r="K230" i="3"/>
  <c r="K231" i="3"/>
  <c r="K232" i="3"/>
  <c r="K233" i="3"/>
  <c r="K234" i="3"/>
  <c r="K235" i="3"/>
  <c r="K236" i="3"/>
  <c r="K240" i="3"/>
  <c r="K241" i="3"/>
  <c r="K242" i="3"/>
  <c r="K243" i="3"/>
  <c r="K13" i="3"/>
  <c r="K14" i="3"/>
  <c r="K15" i="3"/>
  <c r="K18" i="3"/>
  <c r="K19" i="3"/>
  <c r="K22" i="3"/>
  <c r="K26" i="3"/>
  <c r="K27" i="3"/>
  <c r="K28" i="3"/>
  <c r="K30" i="3" s="1"/>
  <c r="K25" i="3" s="1"/>
  <c r="K36" i="3"/>
  <c r="K37" i="3"/>
  <c r="K38" i="3"/>
  <c r="K39" i="3"/>
  <c r="K40" i="3"/>
  <c r="K41" i="3"/>
  <c r="K42" i="3"/>
  <c r="K43" i="3"/>
  <c r="K44" i="3"/>
  <c r="K48" i="3"/>
  <c r="K49" i="3"/>
  <c r="K50" i="3"/>
  <c r="K51" i="3"/>
  <c r="J117" i="3"/>
  <c r="K117" i="3" s="1"/>
  <c r="J78" i="3"/>
  <c r="K78" i="3" s="1"/>
  <c r="J62" i="3"/>
  <c r="K62" i="3" s="1"/>
  <c r="J150" i="3"/>
  <c r="K150" i="3" s="1"/>
  <c r="J144" i="3"/>
  <c r="K144" i="3" s="1"/>
  <c r="K29" i="3" l="1"/>
  <c r="K24" i="3" s="1"/>
  <c r="F27" i="1"/>
  <c r="G27" i="1" s="1"/>
  <c r="G14" i="1"/>
  <c r="J34" i="3"/>
  <c r="K34" i="3" s="1"/>
  <c r="J35" i="3"/>
  <c r="K35" i="3" s="1"/>
  <c r="M215" i="3" l="1"/>
  <c r="L215" i="3"/>
  <c r="M99" i="3"/>
  <c r="L99" i="3"/>
  <c r="M64" i="3"/>
  <c r="L64" i="3"/>
  <c r="M34" i="3" l="1"/>
  <c r="L34" i="3"/>
  <c r="J161" i="3" l="1"/>
  <c r="K161" i="3" s="1"/>
  <c r="J186" i="3"/>
  <c r="K186" i="3" s="1"/>
  <c r="H148" i="3"/>
  <c r="J94" i="3"/>
  <c r="K94" i="3" s="1"/>
  <c r="H231" i="3" l="1"/>
  <c r="I231" i="3" s="1"/>
  <c r="H167" i="3"/>
  <c r="I167" i="3" s="1"/>
  <c r="H124" i="3"/>
  <c r="I66" i="3"/>
  <c r="I67" i="3"/>
  <c r="I68" i="3"/>
  <c r="I69" i="3"/>
  <c r="I71" i="3"/>
  <c r="I75" i="3"/>
  <c r="I77" i="3"/>
  <c r="I79" i="3"/>
  <c r="I80" i="3"/>
  <c r="I81" i="3"/>
  <c r="I83" i="3"/>
  <c r="I84" i="3"/>
  <c r="I86" i="3"/>
  <c r="I87" i="3"/>
  <c r="I88" i="3"/>
  <c r="I89" i="3"/>
  <c r="I91" i="3"/>
  <c r="I92" i="3"/>
  <c r="I93" i="3"/>
  <c r="I101" i="3"/>
  <c r="I102" i="3"/>
  <c r="I104" i="3"/>
  <c r="I105" i="3"/>
  <c r="I106" i="3"/>
  <c r="I108" i="3"/>
  <c r="I110" i="3"/>
  <c r="I111" i="3"/>
  <c r="I113" i="3"/>
  <c r="I114" i="3"/>
  <c r="I116" i="3"/>
  <c r="I117" i="3"/>
  <c r="I119" i="3"/>
  <c r="I120" i="3"/>
  <c r="I121" i="3"/>
  <c r="I122" i="3"/>
  <c r="I123" i="3"/>
  <c r="I125" i="3"/>
  <c r="I126" i="3"/>
  <c r="I127" i="3"/>
  <c r="I128" i="3"/>
  <c r="I129" i="3"/>
  <c r="I130" i="3"/>
  <c r="I133" i="3"/>
  <c r="I134" i="3"/>
  <c r="I135" i="3"/>
  <c r="I136" i="3"/>
  <c r="I137" i="3"/>
  <c r="I138" i="3"/>
  <c r="I140" i="3"/>
  <c r="I141" i="3"/>
  <c r="I142" i="3"/>
  <c r="I144" i="3"/>
  <c r="I145" i="3"/>
  <c r="I146" i="3"/>
  <c r="I147" i="3"/>
  <c r="I148" i="3"/>
  <c r="I149" i="3"/>
  <c r="I150" i="3"/>
  <c r="I151" i="3"/>
  <c r="I152" i="3"/>
  <c r="I153" i="3"/>
  <c r="I154" i="3"/>
  <c r="I156" i="3"/>
  <c r="I157" i="3"/>
  <c r="I158" i="3"/>
  <c r="I159" i="3"/>
  <c r="I160" i="3"/>
  <c r="I162" i="3"/>
  <c r="I164" i="3"/>
  <c r="I165" i="3"/>
  <c r="I166" i="3"/>
  <c r="I168" i="3"/>
  <c r="I169" i="3"/>
  <c r="I170" i="3"/>
  <c r="I171" i="3"/>
  <c r="I172" i="3"/>
  <c r="I174" i="3"/>
  <c r="I175" i="3"/>
  <c r="I178" i="3"/>
  <c r="I179" i="3"/>
  <c r="I180" i="3"/>
  <c r="I181" i="3"/>
  <c r="I182" i="3"/>
  <c r="I183" i="3"/>
  <c r="I184" i="3"/>
  <c r="I185" i="3"/>
  <c r="I188" i="3"/>
  <c r="I189" i="3"/>
  <c r="I190" i="3"/>
  <c r="I191" i="3"/>
  <c r="I192" i="3"/>
  <c r="I193" i="3"/>
  <c r="I194" i="3"/>
  <c r="I196" i="3"/>
  <c r="I197" i="3"/>
  <c r="I198" i="3"/>
  <c r="I199" i="3"/>
  <c r="I200" i="3"/>
  <c r="I201" i="3"/>
  <c r="I202" i="3"/>
  <c r="I207" i="3"/>
  <c r="I208" i="3"/>
  <c r="I210" i="3"/>
  <c r="I211" i="3"/>
  <c r="I218" i="3"/>
  <c r="I219" i="3"/>
  <c r="I220" i="3"/>
  <c r="I222" i="3"/>
  <c r="I223" i="3"/>
  <c r="I224" i="3"/>
  <c r="I225" i="3"/>
  <c r="I226" i="3"/>
  <c r="I229" i="3"/>
  <c r="I230" i="3"/>
  <c r="I232" i="3"/>
  <c r="I233" i="3"/>
  <c r="I234" i="3"/>
  <c r="I235" i="3"/>
  <c r="I240" i="3"/>
  <c r="I241" i="3"/>
  <c r="I243" i="3"/>
  <c r="G66" i="3"/>
  <c r="G67" i="3"/>
  <c r="G68" i="3"/>
  <c r="G69" i="3"/>
  <c r="G71" i="3"/>
  <c r="G72" i="3"/>
  <c r="G75" i="3"/>
  <c r="G76" i="3"/>
  <c r="G77" i="3"/>
  <c r="G79" i="3"/>
  <c r="G80" i="3"/>
  <c r="G81" i="3"/>
  <c r="G83" i="3"/>
  <c r="G84" i="3"/>
  <c r="G86" i="3"/>
  <c r="G87" i="3"/>
  <c r="G88" i="3"/>
  <c r="G89" i="3"/>
  <c r="G91" i="3"/>
  <c r="G92" i="3"/>
  <c r="G93" i="3"/>
  <c r="G101" i="3"/>
  <c r="G102" i="3"/>
  <c r="G104" i="3"/>
  <c r="G105" i="3"/>
  <c r="G106" i="3"/>
  <c r="G108" i="3"/>
  <c r="G109" i="3"/>
  <c r="G110" i="3"/>
  <c r="G111" i="3"/>
  <c r="G113" i="3"/>
  <c r="G114" i="3"/>
  <c r="G116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3" i="3"/>
  <c r="G135" i="3"/>
  <c r="G136" i="3"/>
  <c r="G137" i="3"/>
  <c r="G138" i="3"/>
  <c r="G140" i="3"/>
  <c r="G141" i="3"/>
  <c r="G142" i="3"/>
  <c r="G143" i="3"/>
  <c r="G145" i="3"/>
  <c r="G146" i="3"/>
  <c r="G147" i="3"/>
  <c r="G148" i="3"/>
  <c r="G149" i="3"/>
  <c r="G151" i="3"/>
  <c r="G153" i="3"/>
  <c r="G154" i="3"/>
  <c r="G156" i="3"/>
  <c r="G157" i="3"/>
  <c r="G158" i="3"/>
  <c r="G159" i="3"/>
  <c r="G160" i="3"/>
  <c r="G162" i="3"/>
  <c r="G164" i="3"/>
  <c r="G165" i="3"/>
  <c r="G166" i="3"/>
  <c r="G167" i="3"/>
  <c r="G168" i="3"/>
  <c r="G169" i="3"/>
  <c r="G170" i="3"/>
  <c r="G171" i="3"/>
  <c r="G172" i="3"/>
  <c r="G174" i="3"/>
  <c r="G175" i="3"/>
  <c r="G178" i="3"/>
  <c r="G179" i="3"/>
  <c r="G180" i="3"/>
  <c r="G181" i="3"/>
  <c r="G182" i="3"/>
  <c r="G183" i="3"/>
  <c r="G185" i="3"/>
  <c r="G188" i="3"/>
  <c r="G189" i="3"/>
  <c r="G190" i="3"/>
  <c r="G191" i="3"/>
  <c r="G192" i="3"/>
  <c r="G193" i="3"/>
  <c r="G196" i="3"/>
  <c r="G197" i="3"/>
  <c r="G198" i="3"/>
  <c r="G199" i="3"/>
  <c r="G200" i="3"/>
  <c r="G201" i="3"/>
  <c r="G202" i="3"/>
  <c r="G207" i="3"/>
  <c r="G208" i="3"/>
  <c r="G210" i="3"/>
  <c r="G211" i="3"/>
  <c r="G215" i="3"/>
  <c r="G218" i="3"/>
  <c r="G219" i="3"/>
  <c r="G220" i="3"/>
  <c r="G222" i="3"/>
  <c r="G223" i="3"/>
  <c r="G224" i="3"/>
  <c r="G225" i="3"/>
  <c r="G226" i="3"/>
  <c r="G227" i="3"/>
  <c r="G229" i="3"/>
  <c r="G230" i="3"/>
  <c r="G231" i="3"/>
  <c r="G232" i="3"/>
  <c r="G233" i="3"/>
  <c r="G234" i="3"/>
  <c r="G235" i="3"/>
  <c r="G236" i="3"/>
  <c r="G240" i="3"/>
  <c r="G241" i="3"/>
  <c r="G243" i="3"/>
  <c r="G13" i="3"/>
  <c r="G14" i="3"/>
  <c r="G15" i="3"/>
  <c r="G18" i="3"/>
  <c r="G19" i="3"/>
  <c r="G22" i="3"/>
  <c r="G26" i="3"/>
  <c r="G27" i="3"/>
  <c r="G28" i="3"/>
  <c r="G30" i="3" s="1"/>
  <c r="G25" i="3" s="1"/>
  <c r="G35" i="3"/>
  <c r="G36" i="3"/>
  <c r="G37" i="3"/>
  <c r="G38" i="3"/>
  <c r="G39" i="3"/>
  <c r="G40" i="3"/>
  <c r="G42" i="3"/>
  <c r="G43" i="3"/>
  <c r="G44" i="3"/>
  <c r="G48" i="3"/>
  <c r="G49" i="3"/>
  <c r="G50" i="3"/>
  <c r="G51" i="3"/>
  <c r="F239" i="3"/>
  <c r="H239" i="3"/>
  <c r="I239" i="3" s="1"/>
  <c r="J239" i="3"/>
  <c r="K239" i="3" s="1"/>
  <c r="F238" i="3"/>
  <c r="J238" i="3"/>
  <c r="K238" i="3" s="1"/>
  <c r="F237" i="3"/>
  <c r="H237" i="3"/>
  <c r="I237" i="3" s="1"/>
  <c r="J237" i="3"/>
  <c r="K237" i="3" s="1"/>
  <c r="E239" i="3"/>
  <c r="E237" i="3"/>
  <c r="G237" i="3" s="1"/>
  <c r="F216" i="3"/>
  <c r="H216" i="3"/>
  <c r="I216" i="3" s="1"/>
  <c r="J216" i="3"/>
  <c r="K216" i="3" s="1"/>
  <c r="F214" i="3"/>
  <c r="H214" i="3"/>
  <c r="J214" i="3"/>
  <c r="F213" i="3"/>
  <c r="H213" i="3"/>
  <c r="I213" i="3" s="1"/>
  <c r="J213" i="3"/>
  <c r="K213" i="3" s="1"/>
  <c r="F206" i="3"/>
  <c r="F205" i="3"/>
  <c r="H205" i="3"/>
  <c r="I205" i="3" s="1"/>
  <c r="J205" i="3"/>
  <c r="K205" i="3" s="1"/>
  <c r="F195" i="3"/>
  <c r="H195" i="3"/>
  <c r="I195" i="3" s="1"/>
  <c r="J195" i="3"/>
  <c r="K195" i="3" s="1"/>
  <c r="F187" i="3"/>
  <c r="H187" i="3"/>
  <c r="I187" i="3" s="1"/>
  <c r="J187" i="3"/>
  <c r="K187" i="3" s="1"/>
  <c r="F99" i="3"/>
  <c r="F98" i="3"/>
  <c r="H98" i="3"/>
  <c r="I98" i="3" s="1"/>
  <c r="J98" i="3"/>
  <c r="K98" i="3" s="1"/>
  <c r="F97" i="3"/>
  <c r="F96" i="3"/>
  <c r="H96" i="3"/>
  <c r="I96" i="3" s="1"/>
  <c r="J96" i="3"/>
  <c r="K96" i="3" s="1"/>
  <c r="F95" i="3"/>
  <c r="H95" i="3"/>
  <c r="I95" i="3" s="1"/>
  <c r="J95" i="3"/>
  <c r="K95" i="3" s="1"/>
  <c r="F64" i="3"/>
  <c r="F63" i="3"/>
  <c r="H63" i="3"/>
  <c r="I63" i="3" s="1"/>
  <c r="J63" i="3"/>
  <c r="K63" i="3" s="1"/>
  <c r="F62" i="3"/>
  <c r="F61" i="3"/>
  <c r="H61" i="3"/>
  <c r="I61" i="3" s="1"/>
  <c r="J227" i="3"/>
  <c r="K227" i="3" s="1"/>
  <c r="J167" i="3"/>
  <c r="K167" i="3" s="1"/>
  <c r="J163" i="3"/>
  <c r="K163" i="3" s="1"/>
  <c r="J155" i="3"/>
  <c r="K155" i="3" s="1"/>
  <c r="J139" i="3"/>
  <c r="K139" i="3" s="1"/>
  <c r="K131" i="3"/>
  <c r="J124" i="3"/>
  <c r="K124" i="3" s="1"/>
  <c r="J112" i="3"/>
  <c r="K112" i="3" s="1"/>
  <c r="J107" i="3"/>
  <c r="K107" i="3" s="1"/>
  <c r="J103" i="3"/>
  <c r="K103" i="3" s="1"/>
  <c r="J90" i="3"/>
  <c r="K90" i="3" s="1"/>
  <c r="J82" i="3"/>
  <c r="K82" i="3" s="1"/>
  <c r="J70" i="3"/>
  <c r="K70" i="3" s="1"/>
  <c r="G29" i="3" l="1"/>
  <c r="G24" i="3" s="1"/>
  <c r="K214" i="3"/>
  <c r="J64" i="3"/>
  <c r="K64" i="3" s="1"/>
  <c r="J97" i="3"/>
  <c r="J99" i="3"/>
  <c r="K99" i="3" s="1"/>
  <c r="I94" i="3"/>
  <c r="G239" i="3"/>
  <c r="I124" i="3"/>
  <c r="I214" i="3"/>
  <c r="F34" i="3"/>
  <c r="F33" i="3"/>
  <c r="H33" i="3"/>
  <c r="J33" i="3"/>
  <c r="K33" i="3" s="1"/>
  <c r="E33" i="3"/>
  <c r="G33" i="3" s="1"/>
  <c r="F32" i="3"/>
  <c r="E32" i="3"/>
  <c r="G32" i="3" s="1"/>
  <c r="I43" i="3"/>
  <c r="L21" i="3"/>
  <c r="M21" i="3"/>
  <c r="L17" i="3"/>
  <c r="M17" i="3"/>
  <c r="L12" i="3"/>
  <c r="M12" i="3"/>
  <c r="K97" i="3" l="1"/>
  <c r="H236" i="3"/>
  <c r="I236" i="3" s="1"/>
  <c r="I227" i="3"/>
  <c r="H186" i="3"/>
  <c r="I186" i="3" s="1"/>
  <c r="I176" i="3"/>
  <c r="H173" i="3"/>
  <c r="I173" i="3" s="1"/>
  <c r="H163" i="3"/>
  <c r="I163" i="3" s="1"/>
  <c r="H161" i="3"/>
  <c r="I161" i="3" s="1"/>
  <c r="H155" i="3"/>
  <c r="I155" i="3" s="1"/>
  <c r="H143" i="3"/>
  <c r="I143" i="3" s="1"/>
  <c r="H139" i="3"/>
  <c r="I139" i="3" s="1"/>
  <c r="I131" i="3"/>
  <c r="I112" i="3"/>
  <c r="H109" i="3"/>
  <c r="H107" i="3"/>
  <c r="I107" i="3" s="1"/>
  <c r="H103" i="3"/>
  <c r="F94" i="3"/>
  <c r="H94" i="3"/>
  <c r="H90" i="3"/>
  <c r="I90" i="3" s="1"/>
  <c r="H85" i="3"/>
  <c r="I85" i="3" s="1"/>
  <c r="H82" i="3"/>
  <c r="I82" i="3" s="1"/>
  <c r="H70" i="3"/>
  <c r="I103" i="3" l="1"/>
  <c r="H99" i="3"/>
  <c r="I99" i="3" s="1"/>
  <c r="I109" i="3"/>
  <c r="I70" i="3"/>
  <c r="E173" i="3"/>
  <c r="G173" i="3" s="1"/>
  <c r="E95" i="3"/>
  <c r="G95" i="3" s="1"/>
  <c r="E107" i="3"/>
  <c r="G107" i="3" s="1"/>
  <c r="E134" i="3"/>
  <c r="G134" i="3" s="1"/>
  <c r="L205" i="3"/>
  <c r="M205" i="3"/>
  <c r="E205" i="3"/>
  <c r="G205" i="3" s="1"/>
  <c r="E216" i="3"/>
  <c r="G216" i="3" s="1"/>
  <c r="E213" i="3"/>
  <c r="L195" i="3"/>
  <c r="M195" i="3"/>
  <c r="E187" i="3"/>
  <c r="G187" i="3" s="1"/>
  <c r="E60" i="3"/>
  <c r="G60" i="3" s="1"/>
  <c r="E63" i="3"/>
  <c r="E62" i="3"/>
  <c r="E61" i="3"/>
  <c r="E98" i="3"/>
  <c r="G98" i="3" s="1"/>
  <c r="E96" i="3"/>
  <c r="G96" i="3" s="1"/>
  <c r="F60" i="3"/>
  <c r="F59" i="3" s="1"/>
  <c r="J60" i="3"/>
  <c r="K60" i="3" s="1"/>
  <c r="L59" i="3"/>
  <c r="M59" i="3"/>
  <c r="I13" i="3"/>
  <c r="I14" i="3"/>
  <c r="I15" i="3"/>
  <c r="I18" i="3"/>
  <c r="I19" i="3"/>
  <c r="I22" i="3"/>
  <c r="I26" i="3"/>
  <c r="I27" i="3"/>
  <c r="I28" i="3"/>
  <c r="I30" i="3" s="1"/>
  <c r="I25" i="3" s="1"/>
  <c r="I35" i="3"/>
  <c r="I37" i="3"/>
  <c r="I38" i="3"/>
  <c r="I39" i="3"/>
  <c r="I40" i="3"/>
  <c r="I42" i="3"/>
  <c r="I44" i="3"/>
  <c r="I48" i="3"/>
  <c r="I49" i="3"/>
  <c r="I50" i="3"/>
  <c r="I51" i="3"/>
  <c r="I29" i="3" l="1"/>
  <c r="I24" i="3" s="1"/>
  <c r="G63" i="3"/>
  <c r="I33" i="3"/>
  <c r="G214" i="3"/>
  <c r="G61" i="3"/>
  <c r="G62" i="3"/>
  <c r="G213" i="3"/>
  <c r="H118" i="3"/>
  <c r="H76" i="3"/>
  <c r="H221" i="3"/>
  <c r="H215" i="3" l="1"/>
  <c r="I215" i="3" s="1"/>
  <c r="I221" i="3"/>
  <c r="I76" i="3"/>
  <c r="H62" i="3"/>
  <c r="I62" i="3" s="1"/>
  <c r="I118" i="3"/>
  <c r="H97" i="3"/>
  <c r="H78" i="3"/>
  <c r="I78" i="3" s="1"/>
  <c r="H209" i="3"/>
  <c r="H242" i="3"/>
  <c r="J221" i="3"/>
  <c r="K221" i="3" s="1"/>
  <c r="J209" i="3"/>
  <c r="F212" i="3"/>
  <c r="F203" i="3" s="1"/>
  <c r="F244" i="3" s="1"/>
  <c r="H212" i="3"/>
  <c r="I212" i="3" s="1"/>
  <c r="J212" i="3"/>
  <c r="K212" i="3" s="1"/>
  <c r="L203" i="3"/>
  <c r="L244" i="3" s="1"/>
  <c r="M203" i="3"/>
  <c r="M244" i="3" s="1"/>
  <c r="H204" i="3"/>
  <c r="I204" i="3" s="1"/>
  <c r="J46" i="3"/>
  <c r="F23" i="3"/>
  <c r="H23" i="3"/>
  <c r="J23" i="3"/>
  <c r="E23" i="3"/>
  <c r="F46" i="3"/>
  <c r="F47" i="3" s="1"/>
  <c r="H46" i="3"/>
  <c r="H47" i="3" s="1"/>
  <c r="G46" i="3"/>
  <c r="F20" i="3"/>
  <c r="F21" i="3" s="1"/>
  <c r="H20" i="3"/>
  <c r="H21" i="3" s="1"/>
  <c r="J20" i="3"/>
  <c r="K20" i="3" s="1"/>
  <c r="E20" i="3"/>
  <c r="G20" i="3" s="1"/>
  <c r="F16" i="3"/>
  <c r="F17" i="3" s="1"/>
  <c r="H16" i="3"/>
  <c r="H17" i="3" s="1"/>
  <c r="J16" i="3"/>
  <c r="K16" i="3" s="1"/>
  <c r="F11" i="3"/>
  <c r="F12" i="3" s="1"/>
  <c r="H11" i="3"/>
  <c r="H12" i="3" s="1"/>
  <c r="J11" i="3"/>
  <c r="K11" i="3" s="1"/>
  <c r="H41" i="3"/>
  <c r="I23" i="3" l="1"/>
  <c r="J47" i="3"/>
  <c r="K47" i="3" s="1"/>
  <c r="K46" i="3"/>
  <c r="G23" i="3"/>
  <c r="J206" i="3"/>
  <c r="K206" i="3" s="1"/>
  <c r="K209" i="3"/>
  <c r="K23" i="3"/>
  <c r="I97" i="3"/>
  <c r="I72" i="3"/>
  <c r="H64" i="3"/>
  <c r="J215" i="3"/>
  <c r="H206" i="3"/>
  <c r="I206" i="3" s="1"/>
  <c r="I209" i="3"/>
  <c r="I242" i="3"/>
  <c r="H238" i="3"/>
  <c r="I238" i="3" s="1"/>
  <c r="J32" i="3"/>
  <c r="K32" i="3" s="1"/>
  <c r="I41" i="3"/>
  <c r="I34" i="3" s="1"/>
  <c r="H34" i="3"/>
  <c r="E21" i="3"/>
  <c r="G21" i="3" s="1"/>
  <c r="J21" i="3"/>
  <c r="K21" i="3" s="1"/>
  <c r="G47" i="3"/>
  <c r="J17" i="3"/>
  <c r="K17" i="3" s="1"/>
  <c r="J12" i="3"/>
  <c r="K12" i="3" s="1"/>
  <c r="H45" i="3"/>
  <c r="I46" i="3"/>
  <c r="I47" i="3" s="1"/>
  <c r="H203" i="3"/>
  <c r="J45" i="3"/>
  <c r="K45" i="3" s="1"/>
  <c r="I16" i="3"/>
  <c r="I17" i="3" s="1"/>
  <c r="I11" i="3"/>
  <c r="I12" i="3" s="1"/>
  <c r="I20" i="3"/>
  <c r="I21" i="3" s="1"/>
  <c r="J203" i="3"/>
  <c r="M10" i="3"/>
  <c r="M52" i="3" s="1"/>
  <c r="L10" i="3"/>
  <c r="L52" i="3" s="1"/>
  <c r="F31" i="3"/>
  <c r="F10" i="3" s="1"/>
  <c r="F52" i="3" s="1"/>
  <c r="H31" i="3"/>
  <c r="J31" i="3"/>
  <c r="K31" i="3" s="1"/>
  <c r="K203" i="3" l="1"/>
  <c r="I203" i="3"/>
  <c r="K215" i="3"/>
  <c r="I64" i="3"/>
  <c r="I36" i="3"/>
  <c r="I32" i="3" s="1"/>
  <c r="I45" i="3"/>
  <c r="H10" i="3"/>
  <c r="I10" i="3" s="1"/>
  <c r="I31" i="3"/>
  <c r="J10" i="3"/>
  <c r="J52" i="3" s="1"/>
  <c r="E209" i="3"/>
  <c r="G209" i="3" s="1"/>
  <c r="E221" i="3"/>
  <c r="G221" i="3" s="1"/>
  <c r="E144" i="3"/>
  <c r="G144" i="3" s="1"/>
  <c r="E139" i="3"/>
  <c r="G139" i="3" s="1"/>
  <c r="E242" i="3"/>
  <c r="E204" i="3"/>
  <c r="G204" i="3" s="1"/>
  <c r="E212" i="3"/>
  <c r="G212" i="3" s="1"/>
  <c r="E94" i="3"/>
  <c r="G94" i="3" s="1"/>
  <c r="E90" i="3"/>
  <c r="G90" i="3" s="1"/>
  <c r="E184" i="3"/>
  <c r="G184" i="3" s="1"/>
  <c r="G176" i="3"/>
  <c r="E163" i="3"/>
  <c r="G163" i="3" s="1"/>
  <c r="E161" i="3"/>
  <c r="G161" i="3" s="1"/>
  <c r="E155" i="3"/>
  <c r="G155" i="3" s="1"/>
  <c r="E152" i="3"/>
  <c r="G152" i="3" s="1"/>
  <c r="E150" i="3"/>
  <c r="G150" i="3" s="1"/>
  <c r="E117" i="3"/>
  <c r="G117" i="3" s="1"/>
  <c r="E112" i="3"/>
  <c r="G112" i="3" s="1"/>
  <c r="E103" i="3"/>
  <c r="G103" i="3" s="1"/>
  <c r="E85" i="3"/>
  <c r="G85" i="3" s="1"/>
  <c r="E82" i="3"/>
  <c r="G82" i="3" s="1"/>
  <c r="E78" i="3"/>
  <c r="G78" i="3" s="1"/>
  <c r="E70" i="3"/>
  <c r="G70" i="3" s="1"/>
  <c r="G242" i="3" l="1"/>
  <c r="E238" i="3"/>
  <c r="G238" i="3" s="1"/>
  <c r="E64" i="3"/>
  <c r="E99" i="3"/>
  <c r="E97" i="3"/>
  <c r="E206" i="3"/>
  <c r="G206" i="3" s="1"/>
  <c r="I52" i="3"/>
  <c r="H52" i="3"/>
  <c r="K10" i="3"/>
  <c r="K52" i="3" s="1"/>
  <c r="E203" i="3"/>
  <c r="E194" i="3"/>
  <c r="G194" i="3" s="1"/>
  <c r="E186" i="3"/>
  <c r="G186" i="3" s="1"/>
  <c r="G45" i="3"/>
  <c r="E41" i="3"/>
  <c r="E31" i="3"/>
  <c r="G31" i="3" s="1"/>
  <c r="E16" i="3"/>
  <c r="E11" i="3"/>
  <c r="G203" i="3" l="1"/>
  <c r="G99" i="3"/>
  <c r="E12" i="3"/>
  <c r="G12" i="3" s="1"/>
  <c r="G11" i="3"/>
  <c r="E17" i="3"/>
  <c r="G17" i="3" s="1"/>
  <c r="G16" i="3"/>
  <c r="G64" i="3"/>
  <c r="G97" i="3"/>
  <c r="E34" i="3"/>
  <c r="G34" i="3" s="1"/>
  <c r="E59" i="3"/>
  <c r="E244" i="3" s="1"/>
  <c r="E195" i="3"/>
  <c r="E10" i="3"/>
  <c r="G195" i="3" l="1"/>
  <c r="G59" i="3"/>
  <c r="G244" i="3" s="1"/>
  <c r="H60" i="3"/>
  <c r="E52" i="3"/>
  <c r="G10" i="3"/>
  <c r="G52" i="3" s="1"/>
  <c r="J194" i="3"/>
  <c r="J59" i="3" l="1"/>
  <c r="J244" i="3" s="1"/>
  <c r="K194" i="3"/>
  <c r="H59" i="3"/>
  <c r="H244" i="3" s="1"/>
  <c r="I60" i="3"/>
  <c r="K59" i="3" l="1"/>
  <c r="I59" i="3"/>
  <c r="I244" i="3" s="1"/>
</calcChain>
</file>

<file path=xl/sharedStrings.xml><?xml version="1.0" encoding="utf-8"?>
<sst xmlns="http://schemas.openxmlformats.org/spreadsheetml/2006/main" count="603" uniqueCount="158">
  <si>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</si>
  <si>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</si>
  <si>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</si>
  <si>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</si>
  <si>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</si>
  <si>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</si>
  <si>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</si>
  <si>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</si>
  <si>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</si>
  <si>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</si>
  <si>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</si>
  <si>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</si>
  <si>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</si>
  <si>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</si>
  <si>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</si>
  <si>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</si>
  <si>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</si>
  <si>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</si>
  <si>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</si>
  <si>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</si>
  <si>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</si>
  <si>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</si>
  <si>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</si>
  <si>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</si>
  <si>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</si>
  <si>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</si>
  <si>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</si>
  <si>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</si>
  <si>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</si>
  <si>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</si>
  <si>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</si>
  <si>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</si>
  <si>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</si>
  <si>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</si>
  <si>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</si>
  <si>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</si>
  <si>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</si>
  <si>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</si>
  <si>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</si>
  <si>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</si>
  <si>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</si>
  <si>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</si>
  <si>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</si>
  <si>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</si>
  <si>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</si>
  <si>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</si>
  <si>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</si>
  <si>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</si>
  <si>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</si>
  <si>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</si>
  <si>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</si>
  <si>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</si>
  <si>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</si>
  <si>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</si>
  <si>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</si>
  <si>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</si>
  <si>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</si>
  <si>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07 Zdravstvo</t>
  </si>
  <si>
    <t>074 Službe javnog zdravstva</t>
  </si>
  <si>
    <t>Tekuće pomoći od izvanproračunskih korisnika</t>
  </si>
  <si>
    <t>Tekuće pomoći od institucija i tijela EU</t>
  </si>
  <si>
    <t>Tekuće pomoći proračunskim korisnicima iz proračuna koji im nije nadležan</t>
  </si>
  <si>
    <t>Prihodi od imovine</t>
  </si>
  <si>
    <t>Kamate na oročena sredstva i depozite po viđenju</t>
  </si>
  <si>
    <t>Prihodi od pozitivnih tečajnih razlika i razlika zbog primjene valutne klauzule</t>
  </si>
  <si>
    <t>Prihodi od upravnih i administrativnih pristojbi, pristojbi po posebnim propisima i naknada</t>
  </si>
  <si>
    <t xml:space="preserve">Ostali nespomenuti prihodi </t>
  </si>
  <si>
    <t>Prihodi od prodaje proizvoda i robe te pruženih usluga i prihodi od donacija</t>
  </si>
  <si>
    <t>Tekuće donacije</t>
  </si>
  <si>
    <t>Prihodi iz nadležnog proračuna za financiranje rashoda poslovanja</t>
  </si>
  <si>
    <t>Kazne, upravne mjere i ostali prihodi</t>
  </si>
  <si>
    <t>Ostali prihodi</t>
  </si>
  <si>
    <t>Stambeni objekti</t>
  </si>
  <si>
    <t>Uredska oprema i namještaj</t>
  </si>
  <si>
    <t>Medicinska i laboratorijska oprema</t>
  </si>
  <si>
    <t>Prijevozna sredstva u cestovnom prometu</t>
  </si>
  <si>
    <t>Prihodi za posebne namjene</t>
  </si>
  <si>
    <t>Prihodi od pruženih usluga</t>
  </si>
  <si>
    <t>Prihodi iz nadležnog proračuna za financiranje rashoda za nabavu nefinancijske imovine</t>
  </si>
  <si>
    <t>Prihodi od HZZO-a na temelju ugovornih obveza</t>
  </si>
  <si>
    <t>Decentralizirana sredstva</t>
  </si>
  <si>
    <t>Prihodi od prodaje nef.imovine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</si>
  <si>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</si>
  <si>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</si>
  <si>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</si>
  <si>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</si>
  <si>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</si>
  <si>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</si>
  <si>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</si>
  <si>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</si>
  <si>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</si>
  <si>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</si>
  <si>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</si>
  <si>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</si>
  <si>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</si>
  <si>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</si>
  <si>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</si>
  <si>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</si>
  <si>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</si>
  <si>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</si>
  <si>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</si>
  <si>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</si>
  <si>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</si>
  <si>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</si>
  <si>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</si>
  <si>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</si>
  <si>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</si>
  <si>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</si>
  <si>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</si>
  <si>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</si>
  <si>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</si>
  <si>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</si>
  <si>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</si>
  <si>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</si>
  <si>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</si>
  <si>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</si>
  <si>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</si>
  <si>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</si>
  <si>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</si>
  <si>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Tekući prijenosi između proračunskih korisnika istog proračuna</t>
  </si>
  <si>
    <t>Ostali rashodi</t>
  </si>
  <si>
    <t>Tekuće donacije u novcu</t>
  </si>
  <si>
    <t>Licence</t>
  </si>
  <si>
    <t>Ostala prava</t>
  </si>
  <si>
    <t>Oprema za održavanje i zaštitu</t>
  </si>
  <si>
    <t>Uređaji, strojevi i oprema za ostale namjene</t>
  </si>
  <si>
    <t>Ulaganja u računalne programe</t>
  </si>
  <si>
    <t>Rashodi za dodatna ulaganja na nefinancijskoj imovini</t>
  </si>
  <si>
    <t>Dodatna ulaganja na građevinskim objektima</t>
  </si>
  <si>
    <t>UKUPNO PRIHODI:</t>
  </si>
  <si>
    <t>Prihodi od prodaje robe</t>
  </si>
  <si>
    <t>FINANCIJSKI PLAN ZAVODA ZA JAVNO ZDRAVSTVO MEĐIMURSKE ŽUPANIJE
ZA 2023. I PROJEKCIJA ZA 2024. I 2025. GODINU</t>
  </si>
  <si>
    <t>Projekcija 
za 2024. (EUR)</t>
  </si>
  <si>
    <t>Projekcija 
za 2025. (EUR)</t>
  </si>
  <si>
    <t>Plan za 2023. (KN)</t>
  </si>
  <si>
    <t>Plan za 2023. (EUR)</t>
  </si>
  <si>
    <t>Pan za 2022. (KN)</t>
  </si>
  <si>
    <t>Izvršenje 2021. (KN)</t>
  </si>
  <si>
    <t>Izvršenje 2021. (EUR)</t>
  </si>
  <si>
    <t>PLAN ZA 2022. (EUR)</t>
  </si>
  <si>
    <t>Plan za 2022. (EUR)</t>
  </si>
  <si>
    <t>Izvršenje 2021.** (KN)</t>
  </si>
  <si>
    <t>Izvršenje  2021. (EUR)</t>
  </si>
  <si>
    <t>Plan 2022.**(KN)</t>
  </si>
  <si>
    <t>Plan 2022 (EUR)</t>
  </si>
  <si>
    <t>Projekcija (EUR)
za 2024.</t>
  </si>
  <si>
    <t>Projekcija (EUR)
za 2025.</t>
  </si>
  <si>
    <t>REDOVNA DJELATNOST</t>
  </si>
  <si>
    <t>PROGRAM</t>
  </si>
  <si>
    <t>AKTIVNOST 1009A100904</t>
  </si>
  <si>
    <t>Monitoring vodoobskrbnog sustava u Međimurskoj županiji</t>
  </si>
  <si>
    <t>AKTIVNOST 1009A100917</t>
  </si>
  <si>
    <t>Monitoring invazivnih vrsta komaraca u Međimurskoj županiji</t>
  </si>
  <si>
    <t>AKTIVNOST 1009A100901</t>
  </si>
  <si>
    <t>AKTIVNOST 1009A100911</t>
  </si>
  <si>
    <t>Donacije</t>
  </si>
  <si>
    <t>II.POSEBNI DIO</t>
  </si>
  <si>
    <t>UKUPNO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</si>
</sst>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5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0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3" xfId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/>
    </xf>
    <xf numFmtId="0" fontId="11" fillId="0" borderId="3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6" fillId="5" borderId="3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left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1" applyFont="1" applyFill="1" applyBorder="1" applyAlignment="1">
      <alignment horizontal="left" vertical="center" wrapText="1"/>
    </xf>
    <xf numFmtId="3" fontId="3" fillId="6" borderId="4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3" fontId="3" fillId="6" borderId="3" xfId="0" applyNumberFormat="1" applyFont="1" applyFill="1" applyBorder="1" applyAlignment="1" applyProtection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quotePrefix="1" applyFont="1" applyFill="1" applyBorder="1" applyAlignment="1">
      <alignment horizontal="right" vertical="center"/>
    </xf>
    <xf numFmtId="3" fontId="3" fillId="7" borderId="4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3" fontId="0" fillId="0" borderId="0" xfId="0" applyNumberFormat="1"/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0" fontId="9" fillId="6" borderId="3" xfId="0" quotePrefix="1" applyFont="1" applyFill="1" applyBorder="1" applyAlignment="1">
      <alignment horizontal="right" vertical="center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1" applyFont="1" applyFill="1" applyBorder="1" applyAlignment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0" fontId="9" fillId="8" borderId="3" xfId="1" applyFont="1" applyFill="1" applyBorder="1" applyAlignment="1">
      <alignment horizontal="left" vertical="center" wrapText="1"/>
    </xf>
    <xf numFmtId="0" fontId="11" fillId="10" borderId="3" xfId="0" applyNumberFormat="1" applyFont="1" applyFill="1" applyBorder="1" applyAlignment="1" applyProtection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0" fontId="9" fillId="10" borderId="3" xfId="1" applyFont="1" applyFill="1" applyBorder="1" applyAlignment="1">
      <alignment horizontal="left" vertical="center" wrapText="1"/>
    </xf>
    <xf numFmtId="3" fontId="3" fillId="10" borderId="4" xfId="0" applyNumberFormat="1" applyFont="1" applyFill="1" applyBorder="1" applyAlignment="1">
      <alignment horizontal="right"/>
    </xf>
    <xf numFmtId="3" fontId="3" fillId="10" borderId="3" xfId="0" applyNumberFormat="1" applyFont="1" applyFill="1" applyBorder="1" applyAlignment="1">
      <alignment horizontal="right"/>
    </xf>
    <xf numFmtId="0" fontId="9" fillId="11" borderId="3" xfId="0" quotePrefix="1" applyFont="1" applyFill="1" applyBorder="1" applyAlignment="1">
      <alignment horizontal="left" vertical="center"/>
    </xf>
    <xf numFmtId="0" fontId="9" fillId="11" borderId="3" xfId="1" applyFont="1" applyFill="1" applyBorder="1" applyAlignment="1">
      <alignment horizontal="left" vertical="center" wrapText="1"/>
    </xf>
    <xf numFmtId="0" fontId="9" fillId="11" borderId="3" xfId="0" applyNumberFormat="1" applyFont="1" applyFill="1" applyBorder="1" applyAlignment="1" applyProtection="1">
      <alignment horizontal="left" vertical="center" wrapText="1"/>
    </xf>
    <xf numFmtId="3" fontId="3" fillId="11" borderId="4" xfId="0" applyNumberFormat="1" applyFont="1" applyFill="1" applyBorder="1" applyAlignment="1">
      <alignment horizontal="right"/>
    </xf>
    <xf numFmtId="3" fontId="3" fillId="11" borderId="3" xfId="0" applyNumberFormat="1" applyFont="1" applyFill="1" applyBorder="1" applyAlignment="1">
      <alignment horizontal="right"/>
    </xf>
    <xf numFmtId="3" fontId="3" fillId="11" borderId="3" xfId="0" applyNumberFormat="1" applyFont="1" applyFill="1" applyBorder="1" applyAlignment="1" applyProtection="1">
      <alignment horizontal="right" wrapText="1"/>
    </xf>
    <xf numFmtId="0" fontId="9" fillId="12" borderId="3" xfId="0" applyNumberFormat="1" applyFont="1" applyFill="1" applyBorder="1" applyAlignment="1" applyProtection="1">
      <alignment horizontal="left" vertical="center" wrapText="1"/>
    </xf>
    <xf numFmtId="0" fontId="3" fillId="12" borderId="3" xfId="2" applyFont="1" applyFill="1" applyBorder="1" applyAlignment="1">
      <alignment horizontal="left" wrapText="1"/>
    </xf>
    <xf numFmtId="3" fontId="3" fillId="12" borderId="3" xfId="0" applyNumberFormat="1" applyFont="1" applyFill="1" applyBorder="1" applyAlignment="1">
      <alignment horizontal="right"/>
    </xf>
    <xf numFmtId="3" fontId="3" fillId="12" borderId="3" xfId="0" applyNumberFormat="1" applyFont="1" applyFill="1" applyBorder="1" applyAlignment="1" applyProtection="1">
      <alignment horizontal="right" wrapText="1"/>
    </xf>
    <xf numFmtId="0" fontId="9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right" vertical="center"/>
    </xf>
    <xf numFmtId="0" fontId="9" fillId="9" borderId="3" xfId="0" applyNumberFormat="1" applyFont="1" applyFill="1" applyBorder="1" applyAlignment="1" applyProtection="1">
      <alignment horizontal="right" vertical="center" wrapText="1"/>
    </xf>
    <xf numFmtId="0" fontId="11" fillId="11" borderId="3" xfId="0" applyNumberFormat="1" applyFont="1" applyFill="1" applyBorder="1" applyAlignment="1" applyProtection="1">
      <alignment horizontal="left" vertical="center" wrapText="1"/>
    </xf>
    <xf numFmtId="3" fontId="0" fillId="11" borderId="0" xfId="0" applyNumberFormat="1" applyFill="1"/>
    <xf numFmtId="3" fontId="6" fillId="2" borderId="4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3" fontId="20" fillId="2" borderId="4" xfId="0" applyNumberFormat="1" applyFont="1" applyFill="1" applyBorder="1" applyAlignment="1">
      <alignment horizontal="right"/>
    </xf>
    <xf numFmtId="0" fontId="0" fillId="11" borderId="3" xfId="0" applyFill="1" applyBorder="1"/>
    <xf numFmtId="3" fontId="0" fillId="11" borderId="3" xfId="0" applyNumberFormat="1" applyFill="1" applyBorder="1"/>
    <xf numFmtId="3" fontId="3" fillId="12" borderId="4" xfId="0" applyNumberFormat="1" applyFont="1" applyFill="1" applyBorder="1" applyAlignment="1">
      <alignment horizontal="right"/>
    </xf>
    <xf numFmtId="3" fontId="0" fillId="10" borderId="3" xfId="0" applyNumberFormat="1" applyFill="1" applyBorder="1"/>
    <xf numFmtId="0" fontId="0" fillId="10" borderId="3" xfId="0" applyFill="1" applyBorder="1"/>
    <xf numFmtId="3" fontId="21" fillId="6" borderId="4" xfId="0" applyNumberFormat="1" applyFont="1" applyFill="1" applyBorder="1" applyAlignment="1">
      <alignment horizontal="right"/>
    </xf>
    <xf numFmtId="3" fontId="21" fillId="6" borderId="3" xfId="0" applyNumberFormat="1" applyFont="1" applyFill="1" applyBorder="1" applyAlignment="1">
      <alignment horizontal="right"/>
    </xf>
    <xf numFmtId="3" fontId="21" fillId="6" borderId="3" xfId="0" applyNumberFormat="1" applyFont="1" applyFill="1" applyBorder="1" applyAlignment="1" applyProtection="1">
      <alignment horizontal="right" wrapText="1"/>
    </xf>
    <xf numFmtId="3" fontId="22" fillId="6" borderId="3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 applyProtection="1">
      <alignment horizontal="right" wrapText="1"/>
    </xf>
    <xf numFmtId="0" fontId="0" fillId="2" borderId="0" xfId="0" applyFill="1"/>
    <xf numFmtId="3" fontId="3" fillId="13" borderId="3" xfId="0" applyNumberFormat="1" applyFont="1" applyFill="1" applyBorder="1" applyAlignment="1">
      <alignment horizontal="right"/>
    </xf>
    <xf numFmtId="3" fontId="3" fillId="13" borderId="4" xfId="0" applyNumberFormat="1" applyFont="1" applyFill="1" applyBorder="1" applyAlignment="1">
      <alignment horizontal="right"/>
    </xf>
    <xf numFmtId="3" fontId="22" fillId="6" borderId="4" xfId="0" applyNumberFormat="1" applyFont="1" applyFill="1" applyBorder="1" applyAlignment="1">
      <alignment horizontal="right"/>
    </xf>
    <xf numFmtId="3" fontId="6" fillId="11" borderId="4" xfId="0" applyNumberFormat="1" applyFont="1" applyFill="1" applyBorder="1" applyAlignment="1">
      <alignment horizontal="right"/>
    </xf>
    <xf numFmtId="3" fontId="6" fillId="9" borderId="4" xfId="0" applyNumberFormat="1" applyFont="1" applyFill="1" applyBorder="1" applyAlignment="1">
      <alignment horizontal="right"/>
    </xf>
    <xf numFmtId="3" fontId="6" fillId="6" borderId="4" xfId="0" applyNumberFormat="1" applyFont="1" applyFill="1" applyBorder="1" applyAlignment="1">
      <alignment horizontal="right"/>
    </xf>
    <xf numFmtId="3" fontId="6" fillId="12" borderId="4" xfId="0" applyNumberFormat="1" applyFont="1" applyFill="1" applyBorder="1" applyAlignment="1">
      <alignment horizontal="right"/>
    </xf>
    <xf numFmtId="0" fontId="11" fillId="13" borderId="3" xfId="0" applyNumberFormat="1" applyFont="1" applyFill="1" applyBorder="1" applyAlignment="1" applyProtection="1">
      <alignment horizontal="left" vertical="center" wrapText="1"/>
    </xf>
    <xf numFmtId="0" fontId="9" fillId="13" borderId="3" xfId="0" applyNumberFormat="1" applyFont="1" applyFill="1" applyBorder="1" applyAlignment="1" applyProtection="1">
      <alignment horizontal="left" vertical="center" wrapText="1"/>
    </xf>
    <xf numFmtId="0" fontId="9" fillId="13" borderId="3" xfId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3" fontId="0" fillId="8" borderId="4" xfId="0" applyNumberFormat="1" applyFont="1" applyFill="1" applyBorder="1" applyAlignment="1">
      <alignment horizontal="right"/>
    </xf>
    <xf numFmtId="3" fontId="9" fillId="6" borderId="3" xfId="0" applyNumberFormat="1" applyFont="1" applyFill="1" applyBorder="1" applyAlignment="1">
      <alignment horizontal="right"/>
    </xf>
    <xf numFmtId="3" fontId="6" fillId="10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8" borderId="4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0" fontId="23" fillId="0" borderId="0" xfId="0" applyNumberFormat="1" applyFont="1" applyFill="1" applyBorder="1" applyAlignment="1" applyProtection="1">
      <alignment vertical="center" wrapText="1"/>
    </xf>
    <xf numFmtId="0" fontId="20" fillId="4" borderId="4" xfId="0" applyNumberFormat="1" applyFont="1" applyFill="1" applyBorder="1" applyAlignment="1" applyProtection="1">
      <alignment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10" fillId="9" borderId="3" xfId="0" applyNumberFormat="1" applyFont="1" applyFill="1" applyBorder="1" applyAlignment="1" applyProtection="1">
      <alignment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10" fillId="8" borderId="3" xfId="0" applyNumberFormat="1" applyFont="1" applyFill="1" applyBorder="1" applyAlignment="1" applyProtection="1">
      <alignment vertical="center" wrapText="1"/>
    </xf>
    <xf numFmtId="0" fontId="10" fillId="10" borderId="3" xfId="0" applyNumberFormat="1" applyFont="1" applyFill="1" applyBorder="1" applyAlignment="1" applyProtection="1">
      <alignment vertical="center" wrapText="1"/>
    </xf>
    <xf numFmtId="0" fontId="10" fillId="6" borderId="3" xfId="0" applyNumberFormat="1" applyFont="1" applyFill="1" applyBorder="1" applyAlignment="1" applyProtection="1">
      <alignment vertical="center" wrapText="1"/>
    </xf>
    <xf numFmtId="0" fontId="19" fillId="2" borderId="3" xfId="0" quotePrefix="1" applyFont="1" applyFill="1" applyBorder="1" applyAlignment="1">
      <alignment vertical="center"/>
    </xf>
    <xf numFmtId="0" fontId="10" fillId="11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vertical="center"/>
    </xf>
    <xf numFmtId="0" fontId="10" fillId="12" borderId="3" xfId="0" quotePrefix="1" applyFont="1" applyFill="1" applyBorder="1" applyAlignment="1">
      <alignment vertical="center"/>
    </xf>
    <xf numFmtId="0" fontId="10" fillId="2" borderId="3" xfId="0" applyNumberFormat="1" applyFont="1" applyFill="1" applyBorder="1" applyAlignment="1" applyProtection="1">
      <alignment vertical="center"/>
    </xf>
    <xf numFmtId="0" fontId="24" fillId="0" borderId="0" xfId="0" applyFont="1" applyBorder="1" applyAlignment="1"/>
    <xf numFmtId="0" fontId="10" fillId="6" borderId="3" xfId="0" quotePrefix="1" applyFont="1" applyFill="1" applyBorder="1" applyAlignment="1">
      <alignment vertical="center"/>
    </xf>
    <xf numFmtId="0" fontId="10" fillId="9" borderId="3" xfId="0" quotePrefix="1" applyFont="1" applyFill="1" applyBorder="1" applyAlignment="1">
      <alignment vertical="center"/>
    </xf>
    <xf numFmtId="0" fontId="10" fillId="13" borderId="3" xfId="0" applyNumberFormat="1" applyFont="1" applyFill="1" applyBorder="1" applyAlignment="1" applyProtection="1">
      <alignment vertical="center" wrapText="1"/>
    </xf>
    <xf numFmtId="0" fontId="19" fillId="2" borderId="3" xfId="0" applyNumberFormat="1" applyFont="1" applyFill="1" applyBorder="1" applyAlignment="1" applyProtection="1">
      <alignment vertical="center"/>
    </xf>
    <xf numFmtId="0" fontId="24" fillId="0" borderId="0" xfId="0" applyFont="1" applyAlignment="1"/>
    <xf numFmtId="3" fontId="0" fillId="0" borderId="3" xfId="0" applyNumberFormat="1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20" fillId="2" borderId="4" xfId="0" applyNumberFormat="1" applyFont="1" applyFill="1" applyBorder="1" applyAlignment="1" applyProtection="1">
      <alignment vertical="center" wrapText="1"/>
    </xf>
    <xf numFmtId="0" fontId="11" fillId="14" borderId="3" xfId="0" applyNumberFormat="1" applyFont="1" applyFill="1" applyBorder="1" applyAlignment="1" applyProtection="1">
      <alignment horizontal="left" vertical="center" wrapText="1"/>
    </xf>
    <xf numFmtId="0" fontId="9" fillId="14" borderId="3" xfId="0" applyNumberFormat="1" applyFont="1" applyFill="1" applyBorder="1" applyAlignment="1" applyProtection="1">
      <alignment horizontal="left" vertical="center" wrapText="1"/>
    </xf>
    <xf numFmtId="0" fontId="10" fillId="14" borderId="3" xfId="0" applyNumberFormat="1" applyFont="1" applyFill="1" applyBorder="1" applyAlignment="1" applyProtection="1">
      <alignment vertical="center" wrapText="1"/>
    </xf>
    <xf numFmtId="0" fontId="9" fillId="14" borderId="3" xfId="1" applyFont="1" applyFill="1" applyBorder="1" applyAlignment="1">
      <alignment horizontal="left" vertical="center" wrapText="1"/>
    </xf>
    <xf numFmtId="3" fontId="3" fillId="14" borderId="4" xfId="0" applyNumberFormat="1" applyFont="1" applyFill="1" applyBorder="1" applyAlignment="1">
      <alignment horizontal="right"/>
    </xf>
    <xf numFmtId="3" fontId="6" fillId="14" borderId="4" xfId="0" applyNumberFormat="1" applyFont="1" applyFill="1" applyBorder="1" applyAlignment="1">
      <alignment horizontal="right"/>
    </xf>
    <xf numFmtId="3" fontId="3" fillId="14" borderId="3" xfId="0" applyNumberFormat="1" applyFont="1" applyFill="1" applyBorder="1" applyAlignment="1">
      <alignment horizontal="right"/>
    </xf>
    <xf numFmtId="3" fontId="6" fillId="13" borderId="4" xfId="0" applyNumberFormat="1" applyFont="1" applyFill="1" applyBorder="1" applyAlignment="1">
      <alignment horizontal="right"/>
    </xf>
    <xf numFmtId="0" fontId="9" fillId="14" borderId="3" xfId="0" quotePrefix="1" applyFont="1" applyFill="1" applyBorder="1" applyAlignment="1">
      <alignment horizontal="left" vertical="center"/>
    </xf>
    <xf numFmtId="4" fontId="0" fillId="0" borderId="0" xfId="0" applyNumberFormat="1"/>
    <xf numFmtId="0" fontId="0" fillId="11" borderId="0" xfId="0" applyFill="1"/>
    <xf numFmtId="3" fontId="0" fillId="2" borderId="3" xfId="0" applyNumberFormat="1" applyFill="1" applyBorder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4">
    <cellStyle name="Normalno" xfId="0" builtinId="0"/>
    <cellStyle name="Obično_List4" xfId="3"/>
    <cellStyle name="Obično_List7" xfId="1"/>
    <cellStyle name="Obično_List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A7" workbookViewId="0">
      <selection activeCell="H28" sqref="H28"/>
    </sheetView>
  </sheetViews>
  <sheetFormatPr defaultRowHeight="15" x14ac:dyDescent="0.25"/>
  <cols>
    <col min="5" max="12" width="25.28515625" customWidth="1"/>
  </cols>
  <sheetData>
    <row r="1" spans="1:12" ht="42" customHeight="1" x14ac:dyDescent="0.25">
      <c r="A1" s="178" t="s">
        <v>131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18" customHeight="1" x14ac:dyDescent="0.25">
      <c r="A2" s="5"/>
      <c r="B2" s="5"/>
      <c r="C2" s="5"/>
      <c r="D2" s="5"/>
      <c r="E2" s="5"/>
      <c r="F2" s="5"/>
      <c r="G2" s="28"/>
      <c r="H2" s="5"/>
      <c r="I2" s="28"/>
      <c r="J2" s="5"/>
      <c r="K2" s="5"/>
      <c r="L2" s="5"/>
    </row>
    <row r="3" spans="1:12" ht="15.75" x14ac:dyDescent="0.25">
      <c r="A3" s="178" t="s">
        <v>34</v>
      </c>
      <c r="B3" s="178"/>
      <c r="C3" s="178"/>
      <c r="D3" s="178"/>
      <c r="E3" s="178"/>
      <c r="F3" s="178"/>
      <c r="G3" s="178"/>
      <c r="H3" s="178"/>
      <c r="I3" s="178"/>
      <c r="J3" s="178"/>
      <c r="K3" s="195"/>
      <c r="L3" s="195"/>
    </row>
    <row r="4" spans="1:12" ht="18" x14ac:dyDescent="0.25">
      <c r="A4" s="5"/>
      <c r="B4" s="5"/>
      <c r="C4" s="5"/>
      <c r="D4" s="5"/>
      <c r="E4" s="5"/>
      <c r="F4" s="5"/>
      <c r="G4" s="28"/>
      <c r="H4" s="5"/>
      <c r="I4" s="28"/>
      <c r="J4" s="5"/>
      <c r="K4" s="6"/>
      <c r="L4" s="6"/>
    </row>
    <row r="5" spans="1:12" ht="18" customHeight="1" x14ac:dyDescent="0.25">
      <c r="A5" s="178" t="s">
        <v>40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8"/>
      <c r="L6" s="44" t="s">
        <v>43</v>
      </c>
    </row>
    <row r="7" spans="1:12" ht="25.5" x14ac:dyDescent="0.25">
      <c r="A7" s="32"/>
      <c r="B7" s="33"/>
      <c r="C7" s="33"/>
      <c r="D7" s="34"/>
      <c r="E7" s="35"/>
      <c r="F7" s="4" t="s">
        <v>141</v>
      </c>
      <c r="G7" s="4" t="s">
        <v>142</v>
      </c>
      <c r="H7" s="4" t="s">
        <v>143</v>
      </c>
      <c r="I7" s="4" t="s">
        <v>144</v>
      </c>
      <c r="J7" s="4" t="s">
        <v>135</v>
      </c>
      <c r="K7" s="4" t="s">
        <v>145</v>
      </c>
      <c r="L7" s="4" t="s">
        <v>146</v>
      </c>
    </row>
    <row r="8" spans="1:12" x14ac:dyDescent="0.25">
      <c r="A8" s="196" t="s">
        <v>0</v>
      </c>
      <c r="B8" s="192"/>
      <c r="C8" s="192"/>
      <c r="D8" s="192"/>
      <c r="E8" s="197"/>
      <c r="F8" s="36">
        <f>F9+F10</f>
        <v>42744456</v>
      </c>
      <c r="G8" s="36">
        <f>F8/7.5345</f>
        <v>5673164.2444754131</v>
      </c>
      <c r="H8" s="36">
        <f>H9+H10</f>
        <v>38366110</v>
      </c>
      <c r="I8" s="36">
        <f>H8/7.5345</f>
        <v>5092057.8671444682</v>
      </c>
      <c r="J8" s="36">
        <f>J9+J10</f>
        <v>4643075</v>
      </c>
      <c r="K8" s="36">
        <f>K9+K10</f>
        <v>4478834</v>
      </c>
      <c r="L8" s="36">
        <f>L9+L10</f>
        <v>4488125</v>
      </c>
    </row>
    <row r="9" spans="1:12" x14ac:dyDescent="0.25">
      <c r="A9" s="188" t="s">
        <v>1</v>
      </c>
      <c r="B9" s="181"/>
      <c r="C9" s="181"/>
      <c r="D9" s="181"/>
      <c r="E9" s="194"/>
      <c r="F9" s="37">
        <v>42743644</v>
      </c>
      <c r="G9" s="48">
        <f t="shared" ref="G9:G14" si="0">F9/7.5345</f>
        <v>5673056.47355498</v>
      </c>
      <c r="H9" s="37">
        <v>38302691</v>
      </c>
      <c r="I9" s="48">
        <f>H9/7.5345</f>
        <v>5083640.7193576209</v>
      </c>
      <c r="J9" s="37">
        <v>4634658</v>
      </c>
      <c r="K9" s="37">
        <v>4478762</v>
      </c>
      <c r="L9" s="37">
        <v>4488053</v>
      </c>
    </row>
    <row r="10" spans="1:12" x14ac:dyDescent="0.25">
      <c r="A10" s="198" t="s">
        <v>2</v>
      </c>
      <c r="B10" s="194"/>
      <c r="C10" s="194"/>
      <c r="D10" s="194"/>
      <c r="E10" s="194"/>
      <c r="F10" s="37">
        <v>812</v>
      </c>
      <c r="G10" s="48">
        <f t="shared" si="0"/>
        <v>107.77092043267635</v>
      </c>
      <c r="H10" s="37">
        <v>63419</v>
      </c>
      <c r="I10" s="48">
        <f t="shared" ref="I10:I14" si="1">H10/7.5345</f>
        <v>8417.1477868471684</v>
      </c>
      <c r="J10" s="37">
        <v>8417</v>
      </c>
      <c r="K10" s="37">
        <v>72</v>
      </c>
      <c r="L10" s="37">
        <v>72</v>
      </c>
    </row>
    <row r="11" spans="1:12" x14ac:dyDescent="0.25">
      <c r="A11" s="45" t="s">
        <v>3</v>
      </c>
      <c r="B11" s="46"/>
      <c r="C11" s="46"/>
      <c r="D11" s="46"/>
      <c r="E11" s="46"/>
      <c r="F11" s="36">
        <f>F12+F13</f>
        <v>33500617</v>
      </c>
      <c r="G11" s="36">
        <f t="shared" si="0"/>
        <v>4446295.9718627641</v>
      </c>
      <c r="H11" s="36">
        <f>H12+H13</f>
        <v>44026100</v>
      </c>
      <c r="I11" s="36">
        <f t="shared" si="1"/>
        <v>5843267.6355431676</v>
      </c>
      <c r="J11" s="36">
        <f>J12+J13</f>
        <v>4895562</v>
      </c>
      <c r="K11" s="36">
        <f>K12+K13</f>
        <v>4478834</v>
      </c>
      <c r="L11" s="36">
        <f>L12+L13</f>
        <v>4488125</v>
      </c>
    </row>
    <row r="12" spans="1:12" x14ac:dyDescent="0.25">
      <c r="A12" s="180" t="s">
        <v>4</v>
      </c>
      <c r="B12" s="181"/>
      <c r="C12" s="181"/>
      <c r="D12" s="181"/>
      <c r="E12" s="181"/>
      <c r="F12" s="37">
        <v>30582461</v>
      </c>
      <c r="G12" s="48">
        <f t="shared" si="0"/>
        <v>4058990.1121507729</v>
      </c>
      <c r="H12" s="37">
        <v>31545281</v>
      </c>
      <c r="I12" s="48">
        <f t="shared" si="1"/>
        <v>4186778.2865485433</v>
      </c>
      <c r="J12" s="37">
        <v>4490757</v>
      </c>
      <c r="K12" s="37">
        <v>4395218</v>
      </c>
      <c r="L12" s="38">
        <v>4404509</v>
      </c>
    </row>
    <row r="13" spans="1:12" x14ac:dyDescent="0.25">
      <c r="A13" s="193" t="s">
        <v>5</v>
      </c>
      <c r="B13" s="194"/>
      <c r="C13" s="194"/>
      <c r="D13" s="194"/>
      <c r="E13" s="194"/>
      <c r="F13" s="39">
        <v>2918156</v>
      </c>
      <c r="G13" s="48">
        <f t="shared" si="0"/>
        <v>387305.85971199151</v>
      </c>
      <c r="H13" s="39">
        <v>12480819</v>
      </c>
      <c r="I13" s="48">
        <f t="shared" si="1"/>
        <v>1656489.3489946246</v>
      </c>
      <c r="J13" s="39">
        <v>404805</v>
      </c>
      <c r="K13" s="39">
        <v>83616</v>
      </c>
      <c r="L13" s="38">
        <v>83616</v>
      </c>
    </row>
    <row r="14" spans="1:12" x14ac:dyDescent="0.25">
      <c r="A14" s="191" t="s">
        <v>6</v>
      </c>
      <c r="B14" s="192"/>
      <c r="C14" s="192"/>
      <c r="D14" s="192"/>
      <c r="E14" s="192"/>
      <c r="F14" s="36">
        <f>F8-F11</f>
        <v>9243839</v>
      </c>
      <c r="G14" s="36">
        <f t="shared" si="0"/>
        <v>1226868.2726126483</v>
      </c>
      <c r="H14" s="36">
        <f>H8-H11</f>
        <v>-5659990</v>
      </c>
      <c r="I14" s="36">
        <f t="shared" si="1"/>
        <v>-751209.76839869923</v>
      </c>
      <c r="J14" s="40">
        <f>J8-J11</f>
        <v>-252487</v>
      </c>
      <c r="K14" s="40">
        <v>0</v>
      </c>
      <c r="L14" s="40">
        <v>0</v>
      </c>
    </row>
    <row r="15" spans="1:12" ht="18" x14ac:dyDescent="0.25">
      <c r="A15" s="5"/>
      <c r="B15" s="9"/>
      <c r="C15" s="9"/>
      <c r="D15" s="9"/>
      <c r="E15" s="9"/>
      <c r="F15" s="9"/>
      <c r="G15" s="26"/>
      <c r="H15" s="9"/>
      <c r="I15" s="26"/>
      <c r="J15" s="3"/>
      <c r="K15" s="3"/>
      <c r="L15" s="3"/>
    </row>
    <row r="16" spans="1:12" ht="18" customHeight="1" x14ac:dyDescent="0.25">
      <c r="A16" s="178" t="s">
        <v>41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18" x14ac:dyDescent="0.25">
      <c r="A17" s="28"/>
      <c r="B17" s="26"/>
      <c r="C17" s="26"/>
      <c r="D17" s="26"/>
      <c r="E17" s="26"/>
      <c r="F17" s="26"/>
      <c r="G17" s="26"/>
      <c r="H17" s="26"/>
      <c r="I17" s="26"/>
      <c r="J17" s="27"/>
      <c r="K17" s="27"/>
      <c r="L17" s="27"/>
    </row>
    <row r="18" spans="1:12" ht="25.5" x14ac:dyDescent="0.25">
      <c r="A18" s="32"/>
      <c r="B18" s="33"/>
      <c r="C18" s="33"/>
      <c r="D18" s="34"/>
      <c r="E18" s="35"/>
      <c r="F18" s="4" t="s">
        <v>141</v>
      </c>
      <c r="G18" s="4" t="s">
        <v>142</v>
      </c>
      <c r="H18" s="4" t="s">
        <v>143</v>
      </c>
      <c r="I18" s="4" t="s">
        <v>144</v>
      </c>
      <c r="J18" s="4" t="s">
        <v>135</v>
      </c>
      <c r="K18" s="4" t="s">
        <v>145</v>
      </c>
      <c r="L18" s="4" t="s">
        <v>146</v>
      </c>
    </row>
    <row r="19" spans="1:12" ht="15.75" customHeight="1" x14ac:dyDescent="0.25">
      <c r="A19" s="188" t="s">
        <v>8</v>
      </c>
      <c r="B19" s="189"/>
      <c r="C19" s="189"/>
      <c r="D19" s="189"/>
      <c r="E19" s="190"/>
      <c r="F19" s="39"/>
      <c r="G19" s="39"/>
      <c r="H19" s="39"/>
      <c r="I19" s="39"/>
      <c r="J19" s="39"/>
      <c r="K19" s="39"/>
      <c r="L19" s="39"/>
    </row>
    <row r="20" spans="1:12" x14ac:dyDescent="0.25">
      <c r="A20" s="188" t="s">
        <v>9</v>
      </c>
      <c r="B20" s="181"/>
      <c r="C20" s="181"/>
      <c r="D20" s="181"/>
      <c r="E20" s="181"/>
      <c r="F20" s="39"/>
      <c r="G20" s="39"/>
      <c r="H20" s="39"/>
      <c r="I20" s="39"/>
      <c r="J20" s="39"/>
      <c r="K20" s="39"/>
      <c r="L20" s="39"/>
    </row>
    <row r="21" spans="1:12" x14ac:dyDescent="0.25">
      <c r="A21" s="191" t="s">
        <v>10</v>
      </c>
      <c r="B21" s="192"/>
      <c r="C21" s="192"/>
      <c r="D21" s="192"/>
      <c r="E21" s="192"/>
      <c r="F21" s="36">
        <v>0</v>
      </c>
      <c r="G21" s="36"/>
      <c r="H21" s="36">
        <v>0</v>
      </c>
      <c r="I21" s="36"/>
      <c r="J21" s="36">
        <v>0</v>
      </c>
      <c r="K21" s="36">
        <v>0</v>
      </c>
      <c r="L21" s="36">
        <v>0</v>
      </c>
    </row>
    <row r="22" spans="1:12" ht="18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7"/>
    </row>
    <row r="23" spans="1:12" ht="18" customHeight="1" x14ac:dyDescent="0.25">
      <c r="A23" s="178" t="s">
        <v>54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</row>
    <row r="24" spans="1:12" ht="18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7"/>
      <c r="K24" s="27"/>
      <c r="L24" s="27"/>
    </row>
    <row r="25" spans="1:12" ht="25.5" x14ac:dyDescent="0.25">
      <c r="A25" s="32"/>
      <c r="B25" s="33"/>
      <c r="C25" s="33"/>
      <c r="D25" s="34"/>
      <c r="E25" s="35"/>
      <c r="F25" s="4" t="s">
        <v>141</v>
      </c>
      <c r="G25" s="4" t="s">
        <v>142</v>
      </c>
      <c r="H25" s="4" t="s">
        <v>143</v>
      </c>
      <c r="I25" s="4" t="s">
        <v>144</v>
      </c>
      <c r="J25" s="4" t="s">
        <v>135</v>
      </c>
      <c r="K25" s="4" t="s">
        <v>145</v>
      </c>
      <c r="L25" s="4" t="s">
        <v>146</v>
      </c>
    </row>
    <row r="26" spans="1:12" x14ac:dyDescent="0.25">
      <c r="A26" s="182" t="s">
        <v>42</v>
      </c>
      <c r="B26" s="183"/>
      <c r="C26" s="183"/>
      <c r="D26" s="183"/>
      <c r="E26" s="184"/>
      <c r="F26" s="41">
        <v>-1681489</v>
      </c>
      <c r="G26" s="41">
        <f>F26/7.5345</f>
        <v>-223171.94239830112</v>
      </c>
      <c r="H26" s="41">
        <v>7562350</v>
      </c>
      <c r="I26" s="41">
        <f>H26/7.5345</f>
        <v>1003696.3302143472</v>
      </c>
      <c r="J26" s="41">
        <f>I26+I27</f>
        <v>1754906.0986130466</v>
      </c>
      <c r="K26" s="41"/>
      <c r="L26" s="42"/>
    </row>
    <row r="27" spans="1:12" ht="30" customHeight="1" x14ac:dyDescent="0.25">
      <c r="A27" s="185" t="s">
        <v>7</v>
      </c>
      <c r="B27" s="186"/>
      <c r="C27" s="186"/>
      <c r="D27" s="186"/>
      <c r="E27" s="187"/>
      <c r="F27" s="43">
        <f>F14+F26</f>
        <v>7562350</v>
      </c>
      <c r="G27" s="43">
        <f>F27/7.5345</f>
        <v>1003696.3302143472</v>
      </c>
      <c r="H27" s="43">
        <v>5659990</v>
      </c>
      <c r="I27" s="43">
        <f>H27/7.5345</f>
        <v>751209.76839869923</v>
      </c>
      <c r="J27" s="43">
        <v>252487</v>
      </c>
      <c r="K27" s="43"/>
      <c r="L27" s="40"/>
    </row>
    <row r="28" spans="1:12" x14ac:dyDescent="0.25">
      <c r="H28" s="78"/>
    </row>
    <row r="30" spans="1:12" x14ac:dyDescent="0.25">
      <c r="A30" s="180" t="s">
        <v>11</v>
      </c>
      <c r="B30" s="181"/>
      <c r="C30" s="181"/>
      <c r="D30" s="181"/>
      <c r="E30" s="181"/>
      <c r="F30" s="39">
        <v>0</v>
      </c>
      <c r="G30" s="39"/>
      <c r="H30" s="39">
        <v>0</v>
      </c>
      <c r="I30" s="39"/>
      <c r="J30" s="39">
        <v>0</v>
      </c>
      <c r="K30" s="39">
        <v>0</v>
      </c>
      <c r="L30" s="39">
        <v>0</v>
      </c>
    </row>
    <row r="31" spans="1:12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  <c r="K31" s="22"/>
      <c r="L31" s="22"/>
    </row>
    <row r="32" spans="1:12" ht="29.25" customHeight="1" x14ac:dyDescent="0.25">
      <c r="A32" s="176" t="s">
        <v>55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1:12" ht="8.25" customHeight="1" x14ac:dyDescent="0.25"/>
    <row r="34" spans="1:12" x14ac:dyDescent="0.25">
      <c r="A34" s="176" t="s">
        <v>44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2" ht="8.25" customHeight="1" x14ac:dyDescent="0.25"/>
    <row r="36" spans="1:12" ht="29.25" customHeight="1" x14ac:dyDescent="0.25">
      <c r="A36" s="176" t="s">
        <v>45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</row>
  </sheetData>
  <mergeCells count="20">
    <mergeCell ref="A12:E12"/>
    <mergeCell ref="A5:L5"/>
    <mergeCell ref="A16:L16"/>
    <mergeCell ref="A1:L1"/>
    <mergeCell ref="A3:L3"/>
    <mergeCell ref="A8:E8"/>
    <mergeCell ref="A9:E9"/>
    <mergeCell ref="A10:E10"/>
    <mergeCell ref="A19:E19"/>
    <mergeCell ref="A20:E20"/>
    <mergeCell ref="A21:E21"/>
    <mergeCell ref="A13:E13"/>
    <mergeCell ref="A14:E14"/>
    <mergeCell ref="A36:L36"/>
    <mergeCell ref="A23:L23"/>
    <mergeCell ref="A32:L32"/>
    <mergeCell ref="A30:E30"/>
    <mergeCell ref="A34:L34"/>
    <mergeCell ref="A26:E26"/>
    <mergeCell ref="A27:E27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3"/>
  <sheetViews>
    <sheetView topLeftCell="A29" workbookViewId="0">
      <selection activeCell="K212" sqref="K2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style="160" bestFit="1" customWidth="1"/>
    <col min="4" max="4" width="28.85546875" customWidth="1"/>
    <col min="5" max="5" width="25.28515625" customWidth="1"/>
    <col min="6" max="6" width="25.28515625" hidden="1" customWidth="1"/>
    <col min="7" max="7" width="17.140625" customWidth="1"/>
    <col min="8" max="8" width="20.140625" customWidth="1"/>
    <col min="9" max="9" width="20.28515625" customWidth="1"/>
    <col min="10" max="13" width="25.28515625" customWidth="1"/>
    <col min="14" max="14" width="10.140625" bestFit="1" customWidth="1"/>
    <col min="15" max="15" width="19.5703125" customWidth="1"/>
    <col min="16" max="16" width="10.140625" bestFit="1" customWidth="1"/>
    <col min="18" max="18" width="9.85546875" bestFit="1" customWidth="1"/>
  </cols>
  <sheetData>
    <row r="1" spans="1:13" ht="42" customHeight="1" x14ac:dyDescent="0.25">
      <c r="A1" s="178" t="s">
        <v>131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18" customHeight="1" x14ac:dyDescent="0.25">
      <c r="A2" s="5"/>
      <c r="B2" s="5"/>
      <c r="C2" s="142"/>
      <c r="D2" s="5"/>
      <c r="E2" s="5"/>
      <c r="F2" s="5"/>
      <c r="G2" s="28"/>
      <c r="H2" s="28"/>
      <c r="I2" s="28"/>
      <c r="J2" s="5"/>
      <c r="K2" s="28"/>
      <c r="L2" s="5"/>
      <c r="M2" s="5"/>
    </row>
    <row r="3" spans="1:13" ht="15.75" x14ac:dyDescent="0.25">
      <c r="A3" s="178" t="s">
        <v>34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95"/>
      <c r="M3" s="195"/>
    </row>
    <row r="4" spans="1:13" ht="18.75" x14ac:dyDescent="0.25">
      <c r="A4" s="5"/>
      <c r="B4" s="5"/>
      <c r="C4" s="142"/>
      <c r="D4" s="5"/>
      <c r="E4" s="5"/>
      <c r="F4" s="5"/>
      <c r="G4" s="28"/>
      <c r="H4" s="28"/>
      <c r="I4" s="28"/>
      <c r="J4" s="5"/>
      <c r="K4" s="28"/>
      <c r="L4" s="6"/>
      <c r="M4" s="6"/>
    </row>
    <row r="5" spans="1:13" ht="18" customHeight="1" x14ac:dyDescent="0.25">
      <c r="A5" s="178" t="s">
        <v>15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18.75" x14ac:dyDescent="0.25">
      <c r="A6" s="5"/>
      <c r="B6" s="5"/>
      <c r="C6" s="142"/>
      <c r="D6" s="5"/>
      <c r="E6" s="5"/>
      <c r="F6" s="5"/>
      <c r="G6" s="28"/>
      <c r="H6" s="28"/>
      <c r="I6" s="28"/>
      <c r="J6" s="5"/>
      <c r="K6" s="28"/>
      <c r="L6" s="6"/>
      <c r="M6" s="6"/>
    </row>
    <row r="7" spans="1:13" ht="15.75" x14ac:dyDescent="0.25">
      <c r="A7" s="178" t="s">
        <v>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3" ht="18.75" x14ac:dyDescent="0.25">
      <c r="A8" s="5"/>
      <c r="B8" s="5"/>
      <c r="C8" s="142"/>
      <c r="D8" s="5"/>
      <c r="E8" s="5"/>
      <c r="F8" s="5"/>
      <c r="G8" s="28"/>
      <c r="H8" s="28"/>
      <c r="I8" s="28"/>
      <c r="J8" s="5"/>
      <c r="K8" s="28"/>
      <c r="L8" s="6"/>
      <c r="M8" s="6"/>
    </row>
    <row r="9" spans="1:13" ht="25.5" x14ac:dyDescent="0.25">
      <c r="A9" s="24" t="s">
        <v>16</v>
      </c>
      <c r="B9" s="23" t="s">
        <v>17</v>
      </c>
      <c r="C9" s="143" t="s">
        <v>18</v>
      </c>
      <c r="D9" s="23" t="s">
        <v>14</v>
      </c>
      <c r="E9" s="23" t="s">
        <v>137</v>
      </c>
      <c r="F9" s="24" t="s">
        <v>13</v>
      </c>
      <c r="G9" s="70" t="s">
        <v>138</v>
      </c>
      <c r="H9" s="71" t="s">
        <v>136</v>
      </c>
      <c r="I9" s="71" t="s">
        <v>139</v>
      </c>
      <c r="J9" s="71" t="s">
        <v>134</v>
      </c>
      <c r="K9" s="71" t="s">
        <v>135</v>
      </c>
      <c r="L9" s="71" t="s">
        <v>132</v>
      </c>
      <c r="M9" s="71" t="s">
        <v>133</v>
      </c>
    </row>
    <row r="10" spans="1:13" ht="15.75" customHeight="1" x14ac:dyDescent="0.25">
      <c r="A10" s="13">
        <v>6</v>
      </c>
      <c r="B10" s="13"/>
      <c r="C10" s="144"/>
      <c r="D10" s="13" t="s">
        <v>19</v>
      </c>
      <c r="E10" s="111">
        <f>E11+E16+E20+E23+E31+E42</f>
        <v>42743644</v>
      </c>
      <c r="F10" s="111">
        <f>F11+F16+F20+F23+F31+F42</f>
        <v>0</v>
      </c>
      <c r="G10" s="111">
        <f t="shared" ref="G10:G23" si="0">E10/7.5345</f>
        <v>5673056.47355498</v>
      </c>
      <c r="H10" s="111">
        <f>H11+H16+H20+H23+H31+H42</f>
        <v>38302691</v>
      </c>
      <c r="I10" s="111">
        <f>H10/7.5345</f>
        <v>5083640.7193576209</v>
      </c>
      <c r="J10" s="111">
        <f>J11+J16+J20+J23+J31+J42</f>
        <v>34919829</v>
      </c>
      <c r="K10" s="111">
        <f>J10/7.5345</f>
        <v>4634657.7742385026</v>
      </c>
      <c r="L10" s="111">
        <f>L11+L16+L20+L23+L31+L42</f>
        <v>4478762</v>
      </c>
      <c r="M10" s="111">
        <f>M11+M16+M20+M23+M31+M42</f>
        <v>4488053</v>
      </c>
    </row>
    <row r="11" spans="1:13" ht="37.5" customHeight="1" x14ac:dyDescent="0.25">
      <c r="A11" s="13"/>
      <c r="B11" s="13">
        <v>63</v>
      </c>
      <c r="C11" s="144"/>
      <c r="D11" s="50" t="s">
        <v>50</v>
      </c>
      <c r="E11" s="10">
        <f>E13+E14+E15</f>
        <v>1370948</v>
      </c>
      <c r="F11" s="62">
        <f t="shared" ref="F11:J11" si="1">F13+F14+F15</f>
        <v>0</v>
      </c>
      <c r="G11" s="62">
        <f t="shared" si="0"/>
        <v>181956.06875041474</v>
      </c>
      <c r="H11" s="62">
        <f t="shared" si="1"/>
        <v>1235946</v>
      </c>
      <c r="I11" s="62">
        <f>H11/7.5345</f>
        <v>164038.22416882339</v>
      </c>
      <c r="J11" s="62">
        <f t="shared" si="1"/>
        <v>1041000</v>
      </c>
      <c r="K11" s="111">
        <f t="shared" ref="K11:K51" si="2">J11/7.5345</f>
        <v>138164.44355962571</v>
      </c>
      <c r="L11" s="62">
        <v>138164</v>
      </c>
      <c r="M11" s="62">
        <v>138164</v>
      </c>
    </row>
    <row r="12" spans="1:13" ht="17.25" customHeight="1" x14ac:dyDescent="0.25">
      <c r="A12" s="84"/>
      <c r="B12" s="85"/>
      <c r="C12" s="145">
        <v>52</v>
      </c>
      <c r="D12" s="86" t="s">
        <v>52</v>
      </c>
      <c r="E12" s="87">
        <f>E11</f>
        <v>1370948</v>
      </c>
      <c r="F12" s="87">
        <f t="shared" ref="F12:M12" si="3">F11</f>
        <v>0</v>
      </c>
      <c r="G12" s="87">
        <f t="shared" si="0"/>
        <v>181956.06875041474</v>
      </c>
      <c r="H12" s="87">
        <f t="shared" si="3"/>
        <v>1235946</v>
      </c>
      <c r="I12" s="87">
        <f t="shared" si="3"/>
        <v>164038.22416882339</v>
      </c>
      <c r="J12" s="87">
        <f t="shared" si="3"/>
        <v>1041000</v>
      </c>
      <c r="K12" s="129">
        <f t="shared" si="2"/>
        <v>138164.44355962571</v>
      </c>
      <c r="L12" s="87">
        <f t="shared" si="3"/>
        <v>138164</v>
      </c>
      <c r="M12" s="87">
        <f t="shared" si="3"/>
        <v>138164</v>
      </c>
    </row>
    <row r="13" spans="1:13" ht="27.75" customHeight="1" x14ac:dyDescent="0.25">
      <c r="A13" s="13"/>
      <c r="B13" s="18">
        <v>6323</v>
      </c>
      <c r="C13" s="144"/>
      <c r="D13" s="18" t="s">
        <v>60</v>
      </c>
      <c r="E13" s="10">
        <v>32767</v>
      </c>
      <c r="F13" s="11"/>
      <c r="G13" s="62">
        <f t="shared" si="0"/>
        <v>4348.9282633220519</v>
      </c>
      <c r="H13" s="63">
        <v>0</v>
      </c>
      <c r="I13" s="62">
        <f>H13/7.5345</f>
        <v>0</v>
      </c>
      <c r="J13" s="11">
        <v>0</v>
      </c>
      <c r="K13" s="111">
        <f t="shared" si="2"/>
        <v>0</v>
      </c>
      <c r="L13" s="11"/>
      <c r="M13" s="11"/>
    </row>
    <row r="14" spans="1:13" ht="25.5" x14ac:dyDescent="0.25">
      <c r="A14" s="13"/>
      <c r="B14" s="18">
        <v>6341</v>
      </c>
      <c r="C14" s="146"/>
      <c r="D14" s="18" t="s">
        <v>59</v>
      </c>
      <c r="E14" s="10">
        <v>934313</v>
      </c>
      <c r="F14" s="11"/>
      <c r="G14" s="62">
        <f t="shared" si="0"/>
        <v>124004.6452982945</v>
      </c>
      <c r="H14" s="63">
        <v>691443</v>
      </c>
      <c r="I14" s="62">
        <f>H14/7.5345</f>
        <v>91770.256818634283</v>
      </c>
      <c r="J14" s="11">
        <v>621000</v>
      </c>
      <c r="K14" s="111">
        <f t="shared" si="2"/>
        <v>82420.864025482777</v>
      </c>
      <c r="L14" s="11"/>
      <c r="M14" s="11"/>
    </row>
    <row r="15" spans="1:13" ht="44.25" customHeight="1" x14ac:dyDescent="0.25">
      <c r="A15" s="13"/>
      <c r="B15" s="18">
        <v>6361</v>
      </c>
      <c r="C15" s="146"/>
      <c r="D15" s="51" t="s">
        <v>61</v>
      </c>
      <c r="E15" s="10">
        <v>403868</v>
      </c>
      <c r="F15" s="11"/>
      <c r="G15" s="62">
        <f t="shared" si="0"/>
        <v>53602.495188798195</v>
      </c>
      <c r="H15" s="63">
        <v>544503</v>
      </c>
      <c r="I15" s="62">
        <f>H15/7.5345</f>
        <v>72267.967350189123</v>
      </c>
      <c r="J15" s="11">
        <v>420000</v>
      </c>
      <c r="K15" s="111">
        <f t="shared" si="2"/>
        <v>55743.57953414294</v>
      </c>
      <c r="L15" s="11"/>
      <c r="M15" s="11"/>
    </row>
    <row r="16" spans="1:13" x14ac:dyDescent="0.25">
      <c r="A16" s="13"/>
      <c r="B16" s="13">
        <v>64</v>
      </c>
      <c r="C16" s="146"/>
      <c r="D16" s="50" t="s">
        <v>62</v>
      </c>
      <c r="E16" s="10">
        <f>E18+E19</f>
        <v>1064</v>
      </c>
      <c r="F16" s="62">
        <f t="shared" ref="F16:J16" si="4">F18+F19</f>
        <v>0</v>
      </c>
      <c r="G16" s="62">
        <f t="shared" si="0"/>
        <v>141.2170681531621</v>
      </c>
      <c r="H16" s="62">
        <f t="shared" si="4"/>
        <v>590</v>
      </c>
      <c r="I16" s="62">
        <f>H16/7.5345</f>
        <v>78.306456964629362</v>
      </c>
      <c r="J16" s="62">
        <f t="shared" si="4"/>
        <v>150</v>
      </c>
      <c r="K16" s="111">
        <f t="shared" si="2"/>
        <v>19.908421262193908</v>
      </c>
      <c r="L16" s="62">
        <v>20</v>
      </c>
      <c r="M16" s="62">
        <v>20</v>
      </c>
    </row>
    <row r="17" spans="1:14" x14ac:dyDescent="0.25">
      <c r="A17" s="89"/>
      <c r="B17" s="81"/>
      <c r="C17" s="147">
        <v>31</v>
      </c>
      <c r="D17" s="90" t="s">
        <v>39</v>
      </c>
      <c r="E17" s="136">
        <f>E16</f>
        <v>1064</v>
      </c>
      <c r="F17" s="136">
        <f t="shared" ref="F17:M17" si="5">F16</f>
        <v>0</v>
      </c>
      <c r="G17" s="82">
        <f t="shared" si="0"/>
        <v>141.2170681531621</v>
      </c>
      <c r="H17" s="136">
        <f t="shared" si="5"/>
        <v>590</v>
      </c>
      <c r="I17" s="136">
        <f t="shared" si="5"/>
        <v>78.306456964629362</v>
      </c>
      <c r="J17" s="136">
        <f t="shared" si="5"/>
        <v>150</v>
      </c>
      <c r="K17" s="140">
        <f t="shared" si="2"/>
        <v>19.908421262193908</v>
      </c>
      <c r="L17" s="136">
        <f t="shared" si="5"/>
        <v>20</v>
      </c>
      <c r="M17" s="136">
        <f t="shared" si="5"/>
        <v>20</v>
      </c>
    </row>
    <row r="18" spans="1:14" ht="25.5" x14ac:dyDescent="0.25">
      <c r="A18" s="13"/>
      <c r="B18" s="18">
        <v>6413</v>
      </c>
      <c r="C18" s="146"/>
      <c r="D18" s="51" t="s">
        <v>63</v>
      </c>
      <c r="E18" s="10">
        <v>61</v>
      </c>
      <c r="F18" s="11"/>
      <c r="G18" s="62">
        <f t="shared" si="0"/>
        <v>8.0960913132921881</v>
      </c>
      <c r="H18" s="63">
        <v>120</v>
      </c>
      <c r="I18" s="62">
        <f>H18/7.5345</f>
        <v>15.926737009755126</v>
      </c>
      <c r="J18" s="11">
        <v>150</v>
      </c>
      <c r="K18" s="111">
        <f t="shared" si="2"/>
        <v>19.908421262193908</v>
      </c>
      <c r="L18" s="11"/>
      <c r="M18" s="11"/>
    </row>
    <row r="19" spans="1:14" ht="38.25" x14ac:dyDescent="0.25">
      <c r="A19" s="13"/>
      <c r="B19" s="18">
        <v>6415</v>
      </c>
      <c r="C19" s="146"/>
      <c r="D19" s="51" t="s">
        <v>64</v>
      </c>
      <c r="E19" s="10">
        <v>1003</v>
      </c>
      <c r="F19" s="11"/>
      <c r="G19" s="62">
        <f t="shared" si="0"/>
        <v>133.12097683986991</v>
      </c>
      <c r="H19" s="63">
        <v>470</v>
      </c>
      <c r="I19" s="62">
        <f>H19/7.5345</f>
        <v>62.37971995487424</v>
      </c>
      <c r="J19" s="11">
        <v>0</v>
      </c>
      <c r="K19" s="111">
        <f t="shared" si="2"/>
        <v>0</v>
      </c>
      <c r="L19" s="11"/>
      <c r="M19" s="11"/>
    </row>
    <row r="20" spans="1:14" ht="51" x14ac:dyDescent="0.25">
      <c r="A20" s="13"/>
      <c r="B20" s="13">
        <v>65</v>
      </c>
      <c r="C20" s="146"/>
      <c r="D20" s="50" t="s">
        <v>65</v>
      </c>
      <c r="E20" s="10">
        <f>E22</f>
        <v>48818</v>
      </c>
      <c r="F20" s="62">
        <f t="shared" ref="F20:J20" si="6">F22</f>
        <v>0</v>
      </c>
      <c r="G20" s="62">
        <f t="shared" si="0"/>
        <v>6479.2620611852144</v>
      </c>
      <c r="H20" s="62">
        <f t="shared" si="6"/>
        <v>60770</v>
      </c>
      <c r="I20" s="62">
        <f>H20/7.5345</f>
        <v>8065.5650673568252</v>
      </c>
      <c r="J20" s="62">
        <f t="shared" si="6"/>
        <v>65000</v>
      </c>
      <c r="K20" s="111">
        <f t="shared" si="2"/>
        <v>8626.9825469506923</v>
      </c>
      <c r="L20" s="62">
        <v>8627</v>
      </c>
      <c r="M20" s="62">
        <v>8627</v>
      </c>
    </row>
    <row r="21" spans="1:14" x14ac:dyDescent="0.25">
      <c r="A21" s="91"/>
      <c r="B21" s="92"/>
      <c r="C21" s="148">
        <v>43</v>
      </c>
      <c r="D21" s="93" t="s">
        <v>76</v>
      </c>
      <c r="E21" s="94">
        <f>E20</f>
        <v>48818</v>
      </c>
      <c r="F21" s="94">
        <f t="shared" ref="F21:M21" si="7">F20</f>
        <v>0</v>
      </c>
      <c r="G21" s="94">
        <f t="shared" si="0"/>
        <v>6479.2620611852144</v>
      </c>
      <c r="H21" s="94">
        <f t="shared" si="7"/>
        <v>60770</v>
      </c>
      <c r="I21" s="94">
        <f t="shared" si="7"/>
        <v>8065.5650673568252</v>
      </c>
      <c r="J21" s="94">
        <f t="shared" si="7"/>
        <v>65000</v>
      </c>
      <c r="K21" s="138">
        <f t="shared" si="2"/>
        <v>8626.9825469506923</v>
      </c>
      <c r="L21" s="94">
        <f t="shared" si="7"/>
        <v>8627</v>
      </c>
      <c r="M21" s="94">
        <f t="shared" si="7"/>
        <v>8627</v>
      </c>
    </row>
    <row r="22" spans="1:14" x14ac:dyDescent="0.25">
      <c r="A22" s="13"/>
      <c r="B22" s="18">
        <v>6526</v>
      </c>
      <c r="C22" s="146"/>
      <c r="D22" s="51" t="s">
        <v>66</v>
      </c>
      <c r="E22" s="10">
        <v>48818</v>
      </c>
      <c r="F22" s="11"/>
      <c r="G22" s="62">
        <f t="shared" si="0"/>
        <v>6479.2620611852144</v>
      </c>
      <c r="H22" s="63">
        <v>60770</v>
      </c>
      <c r="I22" s="62">
        <f t="shared" ref="I22:I31" si="8">H22/7.5345</f>
        <v>8065.5650673568252</v>
      </c>
      <c r="J22" s="11">
        <v>65000</v>
      </c>
      <c r="K22" s="111">
        <f t="shared" si="2"/>
        <v>8626.9825469506923</v>
      </c>
      <c r="L22" s="11"/>
      <c r="M22" s="11"/>
    </row>
    <row r="23" spans="1:14" ht="38.25" x14ac:dyDescent="0.25">
      <c r="A23" s="13"/>
      <c r="B23" s="13">
        <v>66</v>
      </c>
      <c r="C23" s="146"/>
      <c r="D23" s="50" t="s">
        <v>67</v>
      </c>
      <c r="E23" s="10">
        <f>E26+E27+E28</f>
        <v>10626431</v>
      </c>
      <c r="F23" s="62">
        <f t="shared" ref="F23:J23" si="9">F26+F27+F28</f>
        <v>0</v>
      </c>
      <c r="G23" s="62">
        <f t="shared" si="0"/>
        <v>1410369.765744243</v>
      </c>
      <c r="H23" s="62">
        <f t="shared" si="9"/>
        <v>9385514</v>
      </c>
      <c r="I23" s="62">
        <f t="shared" si="8"/>
        <v>1245671.7764947906</v>
      </c>
      <c r="J23" s="62">
        <f t="shared" si="9"/>
        <v>9516514</v>
      </c>
      <c r="K23" s="111">
        <f t="shared" si="2"/>
        <v>1263058.4643971066</v>
      </c>
      <c r="L23" s="62">
        <v>1263058</v>
      </c>
      <c r="M23" s="62">
        <v>1263058</v>
      </c>
    </row>
    <row r="24" spans="1:14" x14ac:dyDescent="0.25">
      <c r="A24" s="89"/>
      <c r="B24" s="81"/>
      <c r="C24" s="147">
        <v>31</v>
      </c>
      <c r="D24" s="90" t="s">
        <v>39</v>
      </c>
      <c r="E24" s="82">
        <f>E29</f>
        <v>10620832</v>
      </c>
      <c r="F24" s="82">
        <f t="shared" ref="F24:M24" si="10">F29</f>
        <v>0</v>
      </c>
      <c r="G24" s="82">
        <f t="shared" si="10"/>
        <v>1409626.6507399296</v>
      </c>
      <c r="H24" s="82">
        <f t="shared" si="10"/>
        <v>9351514</v>
      </c>
      <c r="I24" s="82">
        <f t="shared" si="10"/>
        <v>1241159.2010086933</v>
      </c>
      <c r="J24" s="82">
        <f t="shared" si="10"/>
        <v>9511514</v>
      </c>
      <c r="K24" s="82">
        <f t="shared" si="10"/>
        <v>1262394.8503550335</v>
      </c>
      <c r="L24" s="82">
        <f t="shared" si="10"/>
        <v>0</v>
      </c>
      <c r="M24" s="82">
        <f t="shared" si="10"/>
        <v>0</v>
      </c>
    </row>
    <row r="25" spans="1:14" x14ac:dyDescent="0.25">
      <c r="A25" s="164"/>
      <c r="B25" s="165"/>
      <c r="C25" s="166">
        <v>61</v>
      </c>
      <c r="D25" s="167" t="s">
        <v>155</v>
      </c>
      <c r="E25" s="168">
        <f>E30</f>
        <v>5599</v>
      </c>
      <c r="F25" s="168">
        <f t="shared" ref="F25:M25" si="11">F30</f>
        <v>0</v>
      </c>
      <c r="G25" s="168">
        <f t="shared" si="11"/>
        <v>743.11500431349123</v>
      </c>
      <c r="H25" s="168">
        <f t="shared" si="11"/>
        <v>34000</v>
      </c>
      <c r="I25" s="168">
        <f t="shared" si="11"/>
        <v>4512.5754860972856</v>
      </c>
      <c r="J25" s="168">
        <f t="shared" si="11"/>
        <v>5000</v>
      </c>
      <c r="K25" s="168">
        <f t="shared" si="11"/>
        <v>663.61404207313024</v>
      </c>
      <c r="L25" s="168">
        <f t="shared" si="11"/>
        <v>0</v>
      </c>
      <c r="M25" s="168">
        <f t="shared" si="11"/>
        <v>0</v>
      </c>
    </row>
    <row r="26" spans="1:14" x14ac:dyDescent="0.25">
      <c r="A26" s="65"/>
      <c r="B26" s="69">
        <v>6614</v>
      </c>
      <c r="C26" s="146"/>
      <c r="D26" s="51" t="s">
        <v>130</v>
      </c>
      <c r="E26" s="62">
        <v>0</v>
      </c>
      <c r="F26" s="63"/>
      <c r="G26" s="62">
        <f>E26/7.5345</f>
        <v>0</v>
      </c>
      <c r="H26" s="63">
        <v>50</v>
      </c>
      <c r="I26" s="62">
        <f t="shared" si="8"/>
        <v>6.6361404207313024</v>
      </c>
      <c r="J26" s="63">
        <v>50</v>
      </c>
      <c r="K26" s="111">
        <f t="shared" si="2"/>
        <v>6.6361404207313024</v>
      </c>
      <c r="L26" s="63"/>
      <c r="M26" s="63"/>
    </row>
    <row r="27" spans="1:14" x14ac:dyDescent="0.25">
      <c r="A27" s="13"/>
      <c r="B27" s="18">
        <v>6615</v>
      </c>
      <c r="C27" s="146"/>
      <c r="D27" s="47" t="s">
        <v>77</v>
      </c>
      <c r="E27" s="10">
        <v>10620832</v>
      </c>
      <c r="F27" s="11"/>
      <c r="G27" s="62">
        <f>E27/7.5345</f>
        <v>1409626.6507399296</v>
      </c>
      <c r="H27" s="63">
        <v>9351464</v>
      </c>
      <c r="I27" s="62">
        <f t="shared" si="8"/>
        <v>1241152.5648682725</v>
      </c>
      <c r="J27" s="11">
        <v>9511464</v>
      </c>
      <c r="K27" s="111">
        <f t="shared" si="2"/>
        <v>1262388.2142146127</v>
      </c>
      <c r="L27" s="11"/>
      <c r="M27" s="11"/>
    </row>
    <row r="28" spans="1:14" x14ac:dyDescent="0.25">
      <c r="A28" s="13"/>
      <c r="B28" s="18">
        <v>6631</v>
      </c>
      <c r="C28" s="146"/>
      <c r="D28" s="51" t="s">
        <v>68</v>
      </c>
      <c r="E28" s="10">
        <v>5599</v>
      </c>
      <c r="F28" s="11"/>
      <c r="G28" s="62">
        <f>E28/7.5345</f>
        <v>743.11500431349123</v>
      </c>
      <c r="H28" s="63">
        <v>34000</v>
      </c>
      <c r="I28" s="62">
        <f t="shared" si="8"/>
        <v>4512.5754860972856</v>
      </c>
      <c r="J28" s="11">
        <v>5000</v>
      </c>
      <c r="K28" s="111">
        <f t="shared" si="2"/>
        <v>663.61404207313024</v>
      </c>
      <c r="L28" s="11"/>
      <c r="M28" s="11"/>
    </row>
    <row r="29" spans="1:14" x14ac:dyDescent="0.25">
      <c r="A29" s="89"/>
      <c r="B29" s="81"/>
      <c r="C29" s="147">
        <v>31</v>
      </c>
      <c r="D29" s="90" t="s">
        <v>39</v>
      </c>
      <c r="E29" s="82">
        <f>E26+E27</f>
        <v>10620832</v>
      </c>
      <c r="F29" s="82">
        <f t="shared" ref="F29:M29" si="12">F26+F27</f>
        <v>0</v>
      </c>
      <c r="G29" s="82">
        <f t="shared" si="12"/>
        <v>1409626.6507399296</v>
      </c>
      <c r="H29" s="82">
        <f t="shared" si="12"/>
        <v>9351514</v>
      </c>
      <c r="I29" s="82">
        <f t="shared" si="12"/>
        <v>1241159.2010086933</v>
      </c>
      <c r="J29" s="82">
        <f t="shared" si="12"/>
        <v>9511514</v>
      </c>
      <c r="K29" s="82">
        <f t="shared" si="12"/>
        <v>1262394.8503550335</v>
      </c>
      <c r="L29" s="82">
        <f t="shared" si="12"/>
        <v>0</v>
      </c>
      <c r="M29" s="82">
        <f t="shared" si="12"/>
        <v>0</v>
      </c>
    </row>
    <row r="30" spans="1:14" x14ac:dyDescent="0.25">
      <c r="A30" s="164"/>
      <c r="B30" s="165"/>
      <c r="C30" s="166">
        <v>61</v>
      </c>
      <c r="D30" s="167" t="s">
        <v>155</v>
      </c>
      <c r="E30" s="168">
        <f>E28</f>
        <v>5599</v>
      </c>
      <c r="F30" s="168">
        <f t="shared" ref="F30:M30" si="13">F28</f>
        <v>0</v>
      </c>
      <c r="G30" s="168">
        <f t="shared" si="13"/>
        <v>743.11500431349123</v>
      </c>
      <c r="H30" s="168">
        <f t="shared" si="13"/>
        <v>34000</v>
      </c>
      <c r="I30" s="168">
        <f t="shared" si="13"/>
        <v>4512.5754860972856</v>
      </c>
      <c r="J30" s="168">
        <f t="shared" si="13"/>
        <v>5000</v>
      </c>
      <c r="K30" s="168">
        <f t="shared" si="13"/>
        <v>663.61404207313024</v>
      </c>
      <c r="L30" s="168">
        <f t="shared" si="13"/>
        <v>0</v>
      </c>
      <c r="M30" s="168">
        <f t="shared" si="13"/>
        <v>0</v>
      </c>
    </row>
    <row r="31" spans="1:14" ht="38.25" x14ac:dyDescent="0.25">
      <c r="A31" s="13"/>
      <c r="B31" s="13">
        <v>67</v>
      </c>
      <c r="C31" s="144"/>
      <c r="D31" s="50" t="s">
        <v>51</v>
      </c>
      <c r="E31" s="10">
        <f>E35+E38+E40</f>
        <v>30696383</v>
      </c>
      <c r="F31" s="62">
        <f t="shared" ref="F31:J31" si="14">F35+F38+F40</f>
        <v>0</v>
      </c>
      <c r="G31" s="62">
        <f t="shared" ref="G31:G51" si="15">E31/7.5345</f>
        <v>4074110.159930984</v>
      </c>
      <c r="H31" s="62">
        <f t="shared" si="14"/>
        <v>27569871</v>
      </c>
      <c r="I31" s="62">
        <f t="shared" si="8"/>
        <v>3659150.7067489545</v>
      </c>
      <c r="J31" s="62">
        <f t="shared" si="14"/>
        <v>24297165</v>
      </c>
      <c r="K31" s="111">
        <f t="shared" si="2"/>
        <v>3224787.9753135573</v>
      </c>
      <c r="L31" s="62">
        <v>3068893</v>
      </c>
      <c r="M31" s="11">
        <v>3078184</v>
      </c>
      <c r="N31" s="78"/>
    </row>
    <row r="32" spans="1:14" x14ac:dyDescent="0.25">
      <c r="A32" s="59"/>
      <c r="B32" s="59"/>
      <c r="C32" s="149">
        <v>11</v>
      </c>
      <c r="D32" s="56" t="s">
        <v>20</v>
      </c>
      <c r="E32" s="57">
        <f>E36</f>
        <v>117571</v>
      </c>
      <c r="F32" s="57">
        <f t="shared" ref="F32:J32" si="16">F36</f>
        <v>0</v>
      </c>
      <c r="G32" s="57">
        <f t="shared" si="15"/>
        <v>15604.353308115999</v>
      </c>
      <c r="H32" s="57">
        <v>106755</v>
      </c>
      <c r="I32" s="57">
        <f t="shared" si="16"/>
        <v>14168.823412303404</v>
      </c>
      <c r="J32" s="57">
        <f t="shared" si="16"/>
        <v>173864</v>
      </c>
      <c r="K32" s="130">
        <f t="shared" si="2"/>
        <v>23075.718362200543</v>
      </c>
      <c r="L32" s="57">
        <v>23076</v>
      </c>
      <c r="M32" s="57">
        <v>23076</v>
      </c>
    </row>
    <row r="33" spans="1:15" x14ac:dyDescent="0.25">
      <c r="A33" s="59"/>
      <c r="B33" s="59"/>
      <c r="C33" s="149">
        <v>44</v>
      </c>
      <c r="D33" s="56" t="s">
        <v>80</v>
      </c>
      <c r="E33" s="57">
        <f>E37+E39</f>
        <v>1165000</v>
      </c>
      <c r="F33" s="57">
        <f t="shared" ref="F33:J33" si="17">F37+F39</f>
        <v>0</v>
      </c>
      <c r="G33" s="57">
        <f t="shared" si="15"/>
        <v>154622.07180303935</v>
      </c>
      <c r="H33" s="57">
        <f t="shared" si="17"/>
        <v>500000</v>
      </c>
      <c r="I33" s="57">
        <f t="shared" si="17"/>
        <v>66361.404207313026</v>
      </c>
      <c r="J33" s="57">
        <f t="shared" si="17"/>
        <v>400000</v>
      </c>
      <c r="K33" s="130">
        <f t="shared" si="2"/>
        <v>53089.123365850421</v>
      </c>
      <c r="L33" s="57">
        <v>53089</v>
      </c>
      <c r="M33" s="57">
        <v>53089</v>
      </c>
    </row>
    <row r="34" spans="1:15" x14ac:dyDescent="0.25">
      <c r="A34" s="91"/>
      <c r="B34" s="91"/>
      <c r="C34" s="148">
        <v>43</v>
      </c>
      <c r="D34" s="93" t="s">
        <v>76</v>
      </c>
      <c r="E34" s="94">
        <f>E41</f>
        <v>29413812</v>
      </c>
      <c r="F34" s="94">
        <f t="shared" ref="F34:J34" si="18">F41</f>
        <v>0</v>
      </c>
      <c r="G34" s="94">
        <f t="shared" si="15"/>
        <v>3903883.7348198285</v>
      </c>
      <c r="H34" s="94">
        <f t="shared" si="18"/>
        <v>26959879</v>
      </c>
      <c r="I34" s="94">
        <f t="shared" si="18"/>
        <v>3578190.8553984999</v>
      </c>
      <c r="J34" s="94">
        <f t="shared" si="18"/>
        <v>23723301</v>
      </c>
      <c r="K34" s="138">
        <f t="shared" si="2"/>
        <v>3148623.1335855066</v>
      </c>
      <c r="L34" s="94">
        <f>L31-L32-L33</f>
        <v>2992728</v>
      </c>
      <c r="M34" s="94">
        <f>M31-M32-M33</f>
        <v>3002019</v>
      </c>
      <c r="N34" s="78"/>
      <c r="O34" s="78"/>
    </row>
    <row r="35" spans="1:15" ht="38.25" x14ac:dyDescent="0.25">
      <c r="A35" s="13"/>
      <c r="B35" s="18">
        <v>6711</v>
      </c>
      <c r="C35" s="146"/>
      <c r="D35" s="51" t="s">
        <v>69</v>
      </c>
      <c r="E35" s="10">
        <v>117571</v>
      </c>
      <c r="F35" s="11"/>
      <c r="G35" s="62">
        <f t="shared" si="15"/>
        <v>15604.353308115999</v>
      </c>
      <c r="H35" s="63">
        <v>441695</v>
      </c>
      <c r="I35" s="62">
        <f t="shared" ref="I35:I46" si="19">H35/7.5345</f>
        <v>58623.000862698253</v>
      </c>
      <c r="J35" s="11">
        <f>J36+J37</f>
        <v>445964</v>
      </c>
      <c r="K35" s="111">
        <f t="shared" si="2"/>
        <v>59189.594531820287</v>
      </c>
      <c r="L35" s="11"/>
      <c r="M35" s="63"/>
    </row>
    <row r="36" spans="1:15" x14ac:dyDescent="0.25">
      <c r="A36" s="59"/>
      <c r="B36" s="55"/>
      <c r="C36" s="149">
        <v>11</v>
      </c>
      <c r="D36" s="56" t="s">
        <v>20</v>
      </c>
      <c r="E36" s="57">
        <v>117571</v>
      </c>
      <c r="F36" s="58"/>
      <c r="G36" s="57">
        <f t="shared" si="15"/>
        <v>15604.353308115999</v>
      </c>
      <c r="H36" s="58">
        <v>106755</v>
      </c>
      <c r="I36" s="57">
        <f t="shared" si="19"/>
        <v>14168.823412303404</v>
      </c>
      <c r="J36" s="58">
        <v>173864</v>
      </c>
      <c r="K36" s="130">
        <f t="shared" si="2"/>
        <v>23075.718362200543</v>
      </c>
      <c r="L36" s="137"/>
      <c r="M36" s="137"/>
    </row>
    <row r="37" spans="1:15" x14ac:dyDescent="0.25">
      <c r="A37" s="59"/>
      <c r="B37" s="55"/>
      <c r="C37" s="149">
        <v>44</v>
      </c>
      <c r="D37" s="56" t="s">
        <v>80</v>
      </c>
      <c r="E37" s="57">
        <v>0</v>
      </c>
      <c r="F37" s="58"/>
      <c r="G37" s="57">
        <f t="shared" si="15"/>
        <v>0</v>
      </c>
      <c r="H37" s="58">
        <v>331703</v>
      </c>
      <c r="I37" s="57">
        <f t="shared" si="19"/>
        <v>44024.553719556701</v>
      </c>
      <c r="J37" s="58">
        <v>272100</v>
      </c>
      <c r="K37" s="130">
        <f t="shared" si="2"/>
        <v>36113.876169619747</v>
      </c>
      <c r="L37" s="58"/>
      <c r="M37" s="58"/>
    </row>
    <row r="38" spans="1:15" ht="38.25" x14ac:dyDescent="0.25">
      <c r="A38" s="13"/>
      <c r="B38" s="18">
        <v>6712</v>
      </c>
      <c r="C38" s="146"/>
      <c r="D38" s="47" t="s">
        <v>78</v>
      </c>
      <c r="E38" s="10">
        <v>1165000</v>
      </c>
      <c r="F38" s="11"/>
      <c r="G38" s="62">
        <f t="shared" si="15"/>
        <v>154622.07180303935</v>
      </c>
      <c r="H38" s="63">
        <v>168297</v>
      </c>
      <c r="I38" s="62">
        <f t="shared" si="19"/>
        <v>22336.850487756321</v>
      </c>
      <c r="J38" s="11">
        <v>127900</v>
      </c>
      <c r="K38" s="111">
        <f t="shared" si="2"/>
        <v>16975.24719623067</v>
      </c>
      <c r="L38" s="11"/>
      <c r="M38" s="11"/>
      <c r="N38" s="78"/>
      <c r="O38" s="78"/>
    </row>
    <row r="39" spans="1:15" x14ac:dyDescent="0.25">
      <c r="A39" s="59"/>
      <c r="B39" s="55"/>
      <c r="C39" s="149">
        <v>44</v>
      </c>
      <c r="D39" s="56" t="s">
        <v>80</v>
      </c>
      <c r="E39" s="57">
        <v>1165000</v>
      </c>
      <c r="F39" s="58"/>
      <c r="G39" s="57">
        <f t="shared" si="15"/>
        <v>154622.07180303935</v>
      </c>
      <c r="H39" s="58">
        <v>168297</v>
      </c>
      <c r="I39" s="57">
        <f t="shared" si="19"/>
        <v>22336.850487756321</v>
      </c>
      <c r="J39" s="58">
        <v>127900</v>
      </c>
      <c r="K39" s="130">
        <f t="shared" si="2"/>
        <v>16975.24719623067</v>
      </c>
      <c r="L39" s="58"/>
      <c r="M39" s="58"/>
      <c r="O39" s="78"/>
    </row>
    <row r="40" spans="1:15" ht="25.5" x14ac:dyDescent="0.25">
      <c r="A40" s="13"/>
      <c r="B40" s="18">
        <v>6731</v>
      </c>
      <c r="C40" s="146"/>
      <c r="D40" s="47" t="s">
        <v>79</v>
      </c>
      <c r="E40" s="10">
        <v>29413812</v>
      </c>
      <c r="F40" s="11"/>
      <c r="G40" s="62">
        <f t="shared" si="15"/>
        <v>3903883.7348198285</v>
      </c>
      <c r="H40" s="63">
        <v>26959879</v>
      </c>
      <c r="I40" s="62">
        <f t="shared" si="19"/>
        <v>3578190.8553984999</v>
      </c>
      <c r="J40" s="11">
        <v>23723301</v>
      </c>
      <c r="K40" s="111">
        <f t="shared" si="2"/>
        <v>3148623.1335855066</v>
      </c>
      <c r="L40" s="11"/>
      <c r="M40" s="11"/>
      <c r="N40" s="78"/>
      <c r="O40" s="78"/>
    </row>
    <row r="41" spans="1:15" x14ac:dyDescent="0.25">
      <c r="A41" s="91"/>
      <c r="B41" s="92"/>
      <c r="C41" s="148">
        <v>43</v>
      </c>
      <c r="D41" s="93" t="s">
        <v>76</v>
      </c>
      <c r="E41" s="94">
        <f>E40</f>
        <v>29413812</v>
      </c>
      <c r="F41" s="95"/>
      <c r="G41" s="126">
        <f>E41/7.5345</f>
        <v>3903883.7348198285</v>
      </c>
      <c r="H41" s="95">
        <f>H40</f>
        <v>26959879</v>
      </c>
      <c r="I41" s="94">
        <f t="shared" si="19"/>
        <v>3578190.8553984999</v>
      </c>
      <c r="J41" s="95">
        <v>23723301</v>
      </c>
      <c r="K41" s="138">
        <f t="shared" si="2"/>
        <v>3148623.1335855066</v>
      </c>
      <c r="L41" s="95"/>
      <c r="M41" s="95"/>
      <c r="N41" s="78"/>
      <c r="O41" s="78"/>
    </row>
    <row r="42" spans="1:15" ht="25.5" x14ac:dyDescent="0.25">
      <c r="A42" s="14"/>
      <c r="B42" s="31">
        <v>68</v>
      </c>
      <c r="C42" s="150"/>
      <c r="D42" s="50" t="s">
        <v>70</v>
      </c>
      <c r="E42" s="10">
        <v>0</v>
      </c>
      <c r="F42" s="11"/>
      <c r="G42" s="62">
        <f t="shared" si="15"/>
        <v>0</v>
      </c>
      <c r="H42" s="63">
        <v>50000</v>
      </c>
      <c r="I42" s="62">
        <f t="shared" si="19"/>
        <v>6636.1404207313026</v>
      </c>
      <c r="J42" s="11">
        <v>0</v>
      </c>
      <c r="K42" s="111">
        <f t="shared" si="2"/>
        <v>0</v>
      </c>
      <c r="L42" s="11">
        <v>0</v>
      </c>
      <c r="M42" s="11">
        <v>0</v>
      </c>
    </row>
    <row r="43" spans="1:15" x14ac:dyDescent="0.25">
      <c r="A43" s="96"/>
      <c r="B43" s="97"/>
      <c r="C43" s="151">
        <v>31</v>
      </c>
      <c r="D43" s="97" t="s">
        <v>39</v>
      </c>
      <c r="E43" s="99">
        <v>0</v>
      </c>
      <c r="F43" s="100"/>
      <c r="G43" s="99">
        <f t="shared" si="15"/>
        <v>0</v>
      </c>
      <c r="H43" s="100">
        <v>50000</v>
      </c>
      <c r="I43" s="99">
        <f t="shared" si="19"/>
        <v>6636.1404207313026</v>
      </c>
      <c r="J43" s="100">
        <v>0</v>
      </c>
      <c r="K43" s="128">
        <f t="shared" si="2"/>
        <v>0</v>
      </c>
      <c r="L43" s="100">
        <v>0</v>
      </c>
      <c r="M43" s="100">
        <v>0</v>
      </c>
    </row>
    <row r="44" spans="1:15" x14ac:dyDescent="0.25">
      <c r="A44" s="14"/>
      <c r="B44" s="51">
        <v>6831</v>
      </c>
      <c r="C44" s="152"/>
      <c r="D44" s="51" t="s">
        <v>71</v>
      </c>
      <c r="E44" s="10">
        <v>0</v>
      </c>
      <c r="F44" s="11"/>
      <c r="G44" s="62">
        <f t="shared" si="15"/>
        <v>0</v>
      </c>
      <c r="H44" s="63">
        <v>50000</v>
      </c>
      <c r="I44" s="62">
        <f t="shared" si="19"/>
        <v>6636.1404207313026</v>
      </c>
      <c r="J44" s="11">
        <v>0</v>
      </c>
      <c r="K44" s="111">
        <f t="shared" si="2"/>
        <v>0</v>
      </c>
      <c r="L44" s="11">
        <v>0</v>
      </c>
      <c r="M44" s="11">
        <v>0</v>
      </c>
    </row>
    <row r="45" spans="1:15" ht="26.25" x14ac:dyDescent="0.25">
      <c r="A45" s="31">
        <v>7</v>
      </c>
      <c r="B45" s="14"/>
      <c r="C45" s="152"/>
      <c r="D45" s="52" t="s">
        <v>21</v>
      </c>
      <c r="E45" s="10">
        <v>812</v>
      </c>
      <c r="F45" s="48"/>
      <c r="G45" s="62">
        <f t="shared" si="15"/>
        <v>107.77092043267635</v>
      </c>
      <c r="H45" s="48">
        <f>H46</f>
        <v>63419</v>
      </c>
      <c r="I45" s="62">
        <f t="shared" si="19"/>
        <v>8417.1477868471684</v>
      </c>
      <c r="J45" s="48">
        <f t="shared" ref="J45" si="20">J46</f>
        <v>63419</v>
      </c>
      <c r="K45" s="111">
        <f t="shared" si="2"/>
        <v>8417.1477868471684</v>
      </c>
      <c r="L45" s="48">
        <v>72</v>
      </c>
      <c r="M45" s="48">
        <v>72</v>
      </c>
    </row>
    <row r="46" spans="1:15" ht="39" x14ac:dyDescent="0.25">
      <c r="A46" s="31"/>
      <c r="B46" s="31">
        <v>72</v>
      </c>
      <c r="C46" s="152"/>
      <c r="D46" s="53" t="s">
        <v>49</v>
      </c>
      <c r="E46" s="10">
        <v>812</v>
      </c>
      <c r="F46" s="62">
        <f t="shared" ref="F46:H46" si="21">F48+F49+F50+F51</f>
        <v>0</v>
      </c>
      <c r="G46" s="62">
        <f t="shared" si="15"/>
        <v>107.77092043267635</v>
      </c>
      <c r="H46" s="62">
        <f t="shared" si="21"/>
        <v>63419</v>
      </c>
      <c r="I46" s="62">
        <f t="shared" si="19"/>
        <v>8417.1477868471684</v>
      </c>
      <c r="J46" s="62">
        <f>J48+J49+J50+J51</f>
        <v>63419</v>
      </c>
      <c r="K46" s="111">
        <f t="shared" si="2"/>
        <v>8417.1477868471684</v>
      </c>
      <c r="L46" s="62">
        <v>72</v>
      </c>
      <c r="M46" s="62">
        <v>72</v>
      </c>
    </row>
    <row r="47" spans="1:15" x14ac:dyDescent="0.25">
      <c r="A47" s="102"/>
      <c r="B47" s="102"/>
      <c r="C47" s="153">
        <v>71</v>
      </c>
      <c r="D47" s="103" t="s">
        <v>81</v>
      </c>
      <c r="E47" s="104">
        <v>812</v>
      </c>
      <c r="F47" s="104">
        <f t="shared" ref="F47:J47" si="22">F46</f>
        <v>0</v>
      </c>
      <c r="G47" s="116">
        <f t="shared" si="15"/>
        <v>107.77092043267635</v>
      </c>
      <c r="H47" s="104">
        <f t="shared" si="22"/>
        <v>63419</v>
      </c>
      <c r="I47" s="104">
        <f t="shared" si="22"/>
        <v>8417.1477868471684</v>
      </c>
      <c r="J47" s="104">
        <f t="shared" si="22"/>
        <v>63419</v>
      </c>
      <c r="K47" s="131">
        <f t="shared" si="2"/>
        <v>8417.1477868471684</v>
      </c>
      <c r="L47" s="104">
        <v>72</v>
      </c>
      <c r="M47" s="104">
        <v>72</v>
      </c>
    </row>
    <row r="48" spans="1:15" x14ac:dyDescent="0.25">
      <c r="A48" s="14"/>
      <c r="B48" s="14">
        <v>7211</v>
      </c>
      <c r="C48" s="152"/>
      <c r="D48" s="19" t="s">
        <v>72</v>
      </c>
      <c r="E48" s="10">
        <v>545</v>
      </c>
      <c r="F48" s="11"/>
      <c r="G48" s="62">
        <f t="shared" si="15"/>
        <v>72.333930585971189</v>
      </c>
      <c r="H48" s="63">
        <v>545</v>
      </c>
      <c r="I48" s="62">
        <f>H48/7.5345</f>
        <v>72.333930585971189</v>
      </c>
      <c r="J48" s="11">
        <v>545</v>
      </c>
      <c r="K48" s="111">
        <f t="shared" si="2"/>
        <v>72.333930585971189</v>
      </c>
      <c r="L48" s="11"/>
      <c r="M48" s="11"/>
    </row>
    <row r="49" spans="1:18" x14ac:dyDescent="0.25">
      <c r="A49" s="16"/>
      <c r="B49" s="49">
        <v>7221</v>
      </c>
      <c r="C49" s="154"/>
      <c r="D49" s="54" t="s">
        <v>73</v>
      </c>
      <c r="E49" s="10">
        <v>268</v>
      </c>
      <c r="F49" s="11"/>
      <c r="G49" s="62">
        <f t="shared" si="15"/>
        <v>35.56971265511978</v>
      </c>
      <c r="H49" s="63">
        <v>10200</v>
      </c>
      <c r="I49" s="62">
        <f>H49/7.5345</f>
        <v>1353.7726458291856</v>
      </c>
      <c r="J49" s="11">
        <v>10200</v>
      </c>
      <c r="K49" s="111">
        <f t="shared" si="2"/>
        <v>1353.7726458291856</v>
      </c>
      <c r="L49" s="11"/>
      <c r="M49" s="11"/>
    </row>
    <row r="50" spans="1:18" ht="26.25" x14ac:dyDescent="0.25">
      <c r="A50" s="18"/>
      <c r="B50" s="18">
        <v>7224</v>
      </c>
      <c r="C50" s="146"/>
      <c r="D50" s="54" t="s">
        <v>74</v>
      </c>
      <c r="E50" s="10">
        <v>0</v>
      </c>
      <c r="F50" s="11"/>
      <c r="G50" s="62">
        <f t="shared" si="15"/>
        <v>0</v>
      </c>
      <c r="H50" s="63">
        <v>5492</v>
      </c>
      <c r="I50" s="62">
        <f>H50/7.5345</f>
        <v>728.91366381312628</v>
      </c>
      <c r="J50" s="11">
        <v>5492</v>
      </c>
      <c r="K50" s="111">
        <f t="shared" si="2"/>
        <v>728.91366381312628</v>
      </c>
      <c r="L50" s="11"/>
      <c r="M50" s="12"/>
    </row>
    <row r="51" spans="1:18" ht="26.25" x14ac:dyDescent="0.25">
      <c r="A51" s="18"/>
      <c r="B51" s="18">
        <v>7231</v>
      </c>
      <c r="C51" s="152"/>
      <c r="D51" s="54" t="s">
        <v>75</v>
      </c>
      <c r="E51" s="10">
        <v>0</v>
      </c>
      <c r="F51" s="11"/>
      <c r="G51" s="62">
        <f t="shared" si="15"/>
        <v>0</v>
      </c>
      <c r="H51" s="63">
        <v>47182</v>
      </c>
      <c r="I51" s="62">
        <f>H51/7.5345</f>
        <v>6262.1275466188863</v>
      </c>
      <c r="J51" s="11">
        <v>47182</v>
      </c>
      <c r="K51" s="111">
        <f t="shared" si="2"/>
        <v>6262.1275466188863</v>
      </c>
      <c r="L51" s="11"/>
      <c r="M51" s="12"/>
    </row>
    <row r="52" spans="1:18" x14ac:dyDescent="0.25">
      <c r="A52" s="203" t="s">
        <v>129</v>
      </c>
      <c r="B52" s="204"/>
      <c r="C52" s="204"/>
      <c r="D52" s="205"/>
      <c r="E52" s="141">
        <f t="shared" ref="E52:M52" si="23">E45+E10</f>
        <v>42744456</v>
      </c>
      <c r="F52" s="141">
        <f t="shared" si="23"/>
        <v>0</v>
      </c>
      <c r="G52" s="141">
        <f t="shared" si="23"/>
        <v>5673164.2444754131</v>
      </c>
      <c r="H52" s="141">
        <f t="shared" si="23"/>
        <v>38366110</v>
      </c>
      <c r="I52" s="141">
        <f t="shared" si="23"/>
        <v>5092057.8671444682</v>
      </c>
      <c r="J52" s="141">
        <f t="shared" si="23"/>
        <v>34983248</v>
      </c>
      <c r="K52" s="141">
        <f t="shared" si="23"/>
        <v>4643074.9220253499</v>
      </c>
      <c r="L52" s="141">
        <f t="shared" si="23"/>
        <v>4478834</v>
      </c>
      <c r="M52" s="141">
        <f t="shared" si="23"/>
        <v>4488125</v>
      </c>
    </row>
    <row r="53" spans="1:18" x14ac:dyDescent="0.25">
      <c r="A53" s="112"/>
      <c r="B53" s="112"/>
      <c r="C53" s="155"/>
      <c r="D53" s="112"/>
      <c r="E53" s="78"/>
    </row>
    <row r="54" spans="1:18" x14ac:dyDescent="0.25">
      <c r="A54" s="112"/>
      <c r="B54" s="112"/>
      <c r="C54" s="155"/>
      <c r="D54" s="112"/>
      <c r="E54" s="78"/>
      <c r="L54" s="78"/>
    </row>
    <row r="55" spans="1:18" ht="15.75" x14ac:dyDescent="0.25">
      <c r="A55" s="178" t="s">
        <v>22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</row>
    <row r="56" spans="1:18" ht="18.75" x14ac:dyDescent="0.25">
      <c r="A56" s="5"/>
      <c r="B56" s="5"/>
      <c r="C56" s="142"/>
      <c r="D56" s="5"/>
      <c r="E56" s="5"/>
      <c r="F56" s="5"/>
      <c r="G56" s="135"/>
      <c r="H56" s="28"/>
      <c r="I56" s="28"/>
      <c r="J56" s="5"/>
      <c r="K56" s="28"/>
      <c r="L56" s="6"/>
      <c r="M56" s="6"/>
    </row>
    <row r="58" spans="1:18" ht="25.5" x14ac:dyDescent="0.25">
      <c r="A58" s="71" t="s">
        <v>16</v>
      </c>
      <c r="B58" s="70" t="s">
        <v>17</v>
      </c>
      <c r="C58" s="143" t="s">
        <v>18</v>
      </c>
      <c r="D58" s="70" t="s">
        <v>23</v>
      </c>
      <c r="E58" s="70" t="s">
        <v>137</v>
      </c>
      <c r="F58" s="71" t="s">
        <v>13</v>
      </c>
      <c r="G58" s="70" t="s">
        <v>138</v>
      </c>
      <c r="H58" s="71" t="s">
        <v>136</v>
      </c>
      <c r="I58" s="71" t="s">
        <v>140</v>
      </c>
      <c r="J58" s="71" t="s">
        <v>134</v>
      </c>
      <c r="K58" s="71" t="s">
        <v>135</v>
      </c>
      <c r="L58" s="71" t="s">
        <v>132</v>
      </c>
      <c r="M58" s="71" t="s">
        <v>133</v>
      </c>
    </row>
    <row r="59" spans="1:18" x14ac:dyDescent="0.25">
      <c r="A59" s="65">
        <v>3</v>
      </c>
      <c r="B59" s="65"/>
      <c r="C59" s="144"/>
      <c r="D59" s="65" t="s">
        <v>24</v>
      </c>
      <c r="E59" s="111">
        <f t="shared" ref="E59:M59" si="24">E60+E94+E186+E194+E198</f>
        <v>30582461</v>
      </c>
      <c r="F59" s="111">
        <f t="shared" si="24"/>
        <v>0</v>
      </c>
      <c r="G59" s="111">
        <f t="shared" ref="G59:G64" si="25">E59/7.5345</f>
        <v>4058990.1121507729</v>
      </c>
      <c r="H59" s="111">
        <f t="shared" si="24"/>
        <v>31545281</v>
      </c>
      <c r="I59" s="111">
        <f t="shared" ref="I59:I93" si="26">H59/7.5345</f>
        <v>4186778.2865485433</v>
      </c>
      <c r="J59" s="111">
        <f t="shared" si="24"/>
        <v>33835608</v>
      </c>
      <c r="K59" s="111">
        <f>J59/7.5345</f>
        <v>4490756.9181763884</v>
      </c>
      <c r="L59" s="111">
        <f t="shared" si="24"/>
        <v>4395218</v>
      </c>
      <c r="M59" s="111">
        <f t="shared" si="24"/>
        <v>4404509</v>
      </c>
    </row>
    <row r="60" spans="1:18" x14ac:dyDescent="0.25">
      <c r="A60" s="65"/>
      <c r="B60" s="65">
        <v>31</v>
      </c>
      <c r="C60" s="146"/>
      <c r="D60" s="65" t="s">
        <v>25</v>
      </c>
      <c r="E60" s="62">
        <f t="shared" ref="E60:J60" si="27">E66+E71+E75+E79+E83+E86+E88+E92</f>
        <v>13568589</v>
      </c>
      <c r="F60" s="62">
        <f t="shared" si="27"/>
        <v>0</v>
      </c>
      <c r="G60" s="111">
        <f t="shared" si="25"/>
        <v>1800861.2383038024</v>
      </c>
      <c r="H60" s="62">
        <f t="shared" si="27"/>
        <v>12906978</v>
      </c>
      <c r="I60" s="111">
        <f t="shared" si="26"/>
        <v>1713050.3683057933</v>
      </c>
      <c r="J60" s="62">
        <f t="shared" si="27"/>
        <v>14174664</v>
      </c>
      <c r="K60" s="111">
        <f t="shared" ref="K60:K127" si="28">J60/7.5345</f>
        <v>1881301.2144136969</v>
      </c>
      <c r="L60" s="62">
        <v>1855156</v>
      </c>
      <c r="M60" s="62">
        <v>1855156</v>
      </c>
      <c r="O60" s="124"/>
      <c r="P60" s="78"/>
      <c r="R60" s="78"/>
    </row>
    <row r="61" spans="1:18" x14ac:dyDescent="0.25">
      <c r="A61" s="60"/>
      <c r="B61" s="83"/>
      <c r="C61" s="156">
        <v>11</v>
      </c>
      <c r="D61" s="55" t="s">
        <v>20</v>
      </c>
      <c r="E61" s="57">
        <f>E67</f>
        <v>60588</v>
      </c>
      <c r="F61" s="57">
        <f t="shared" ref="F61:H61" si="29">F67</f>
        <v>0</v>
      </c>
      <c r="G61" s="130">
        <f t="shared" si="25"/>
        <v>8041.4095162253625</v>
      </c>
      <c r="H61" s="57">
        <f t="shared" si="29"/>
        <v>61755</v>
      </c>
      <c r="I61" s="130">
        <f t="shared" si="26"/>
        <v>8196.2970336452308</v>
      </c>
      <c r="J61" s="57">
        <v>128864</v>
      </c>
      <c r="K61" s="130">
        <f t="shared" si="28"/>
        <v>17103.191983542372</v>
      </c>
      <c r="L61" s="57">
        <v>8826</v>
      </c>
      <c r="M61" s="57">
        <v>8826</v>
      </c>
      <c r="O61" s="124"/>
      <c r="P61" s="78"/>
      <c r="R61" s="78"/>
    </row>
    <row r="62" spans="1:18" x14ac:dyDescent="0.25">
      <c r="A62" s="91"/>
      <c r="B62" s="92"/>
      <c r="C62" s="148">
        <v>43</v>
      </c>
      <c r="D62" s="93" t="s">
        <v>76</v>
      </c>
      <c r="E62" s="94">
        <f>E68+E76+E81+E84+E87+E89</f>
        <v>9593263.8300000001</v>
      </c>
      <c r="F62" s="94">
        <f t="shared" ref="F62:J62" si="30">F68+F76+F81+F84+F87+F89</f>
        <v>0</v>
      </c>
      <c r="G62" s="138">
        <f t="shared" si="25"/>
        <v>1273244.9173800517</v>
      </c>
      <c r="H62" s="94">
        <f t="shared" si="30"/>
        <v>10498372</v>
      </c>
      <c r="I62" s="138">
        <f t="shared" si="26"/>
        <v>1393373.4156214744</v>
      </c>
      <c r="J62" s="94">
        <f t="shared" si="30"/>
        <v>9762900</v>
      </c>
      <c r="K62" s="138">
        <f t="shared" si="28"/>
        <v>1295759.5062711525</v>
      </c>
      <c r="L62" s="94">
        <v>1380000</v>
      </c>
      <c r="M62" s="94">
        <v>1380000</v>
      </c>
      <c r="O62" s="124"/>
      <c r="P62" s="78"/>
      <c r="R62" s="78"/>
    </row>
    <row r="63" spans="1:18" x14ac:dyDescent="0.25">
      <c r="A63" s="106"/>
      <c r="B63" s="107"/>
      <c r="C63" s="145">
        <v>52</v>
      </c>
      <c r="D63" s="86" t="s">
        <v>52</v>
      </c>
      <c r="E63" s="87">
        <f>E69+E77+E80+E91</f>
        <v>817289</v>
      </c>
      <c r="F63" s="87">
        <f t="shared" ref="F63:J63" si="31">F69+F77+F80+F91</f>
        <v>0</v>
      </c>
      <c r="G63" s="129">
        <f t="shared" si="25"/>
        <v>108472.8913663813</v>
      </c>
      <c r="H63" s="87">
        <f t="shared" si="31"/>
        <v>155000</v>
      </c>
      <c r="I63" s="129">
        <f t="shared" si="26"/>
        <v>20572.035304267036</v>
      </c>
      <c r="J63" s="87">
        <f t="shared" si="31"/>
        <v>590487</v>
      </c>
      <c r="K63" s="129">
        <f t="shared" si="28"/>
        <v>78371.092972327286</v>
      </c>
      <c r="L63" s="87">
        <v>130000</v>
      </c>
      <c r="M63" s="87">
        <v>130000</v>
      </c>
      <c r="O63" s="124"/>
      <c r="P63" s="78"/>
      <c r="R63" s="78"/>
    </row>
    <row r="64" spans="1:18" x14ac:dyDescent="0.25">
      <c r="A64" s="96"/>
      <c r="B64" s="97"/>
      <c r="C64" s="151">
        <v>31</v>
      </c>
      <c r="D64" s="97" t="s">
        <v>39</v>
      </c>
      <c r="E64" s="99">
        <f>E70+E72+E78+E82+E85+E90+E93</f>
        <v>3097448.17</v>
      </c>
      <c r="F64" s="99">
        <f t="shared" ref="F64:H64" si="32">F70+F72+F78+F82+F85+F90+F93</f>
        <v>0</v>
      </c>
      <c r="G64" s="128">
        <f t="shared" si="25"/>
        <v>411102.02004114405</v>
      </c>
      <c r="H64" s="99">
        <f t="shared" si="32"/>
        <v>2190051</v>
      </c>
      <c r="I64" s="128">
        <f t="shared" si="26"/>
        <v>290669.71929126017</v>
      </c>
      <c r="J64" s="99">
        <f>J70+J72+J78+J82+J85+J90+J93+J73</f>
        <v>3690613</v>
      </c>
      <c r="K64" s="128">
        <f t="shared" si="28"/>
        <v>489828.5221315283</v>
      </c>
      <c r="L64" s="99">
        <f>L60-L61-L62-L63</f>
        <v>336330</v>
      </c>
      <c r="M64" s="99">
        <f>M60-M61-M62-M63</f>
        <v>336330</v>
      </c>
      <c r="O64" s="124"/>
      <c r="P64" s="78"/>
      <c r="R64" s="78"/>
    </row>
    <row r="65" spans="1:24" x14ac:dyDescent="0.25">
      <c r="A65" s="172"/>
      <c r="B65" s="165"/>
      <c r="C65" s="166">
        <v>61</v>
      </c>
      <c r="D65" s="167" t="s">
        <v>155</v>
      </c>
      <c r="E65" s="168">
        <f>E74</f>
        <v>0</v>
      </c>
      <c r="F65" s="168">
        <f t="shared" ref="F65:M65" si="33">F74</f>
        <v>0</v>
      </c>
      <c r="G65" s="168">
        <f t="shared" si="33"/>
        <v>0</v>
      </c>
      <c r="H65" s="168">
        <f t="shared" si="33"/>
        <v>1800</v>
      </c>
      <c r="I65" s="168">
        <f t="shared" si="33"/>
        <v>238.90105514632688</v>
      </c>
      <c r="J65" s="168">
        <f t="shared" si="33"/>
        <v>1800</v>
      </c>
      <c r="K65" s="168">
        <f t="shared" si="33"/>
        <v>239</v>
      </c>
      <c r="L65" s="168">
        <f t="shared" si="33"/>
        <v>0</v>
      </c>
      <c r="M65" s="168">
        <f t="shared" si="33"/>
        <v>0</v>
      </c>
      <c r="O65" s="124"/>
      <c r="P65" s="78"/>
      <c r="R65" s="78"/>
    </row>
    <row r="66" spans="1:24" ht="14.25" customHeight="1" x14ac:dyDescent="0.25">
      <c r="A66" s="65"/>
      <c r="B66" s="74">
        <v>3111</v>
      </c>
      <c r="C66" s="146"/>
      <c r="D66" s="69" t="s">
        <v>82</v>
      </c>
      <c r="E66" s="62">
        <v>6931705</v>
      </c>
      <c r="F66" s="63"/>
      <c r="G66" s="111">
        <f t="shared" ref="G66:G72" si="34">E66/7.5345</f>
        <v>919995.35470170539</v>
      </c>
      <c r="H66" s="63">
        <v>6948649</v>
      </c>
      <c r="I66" s="111">
        <f t="shared" si="26"/>
        <v>922244.20996748284</v>
      </c>
      <c r="J66" s="63">
        <v>7643514</v>
      </c>
      <c r="K66" s="111">
        <f t="shared" si="28"/>
        <v>1014468.644236512</v>
      </c>
      <c r="L66" s="63"/>
      <c r="M66" s="63"/>
      <c r="O66" s="124"/>
      <c r="P66" s="78"/>
      <c r="R66" s="78"/>
      <c r="T66" s="78"/>
      <c r="V66" s="78"/>
      <c r="X66" s="78"/>
    </row>
    <row r="67" spans="1:24" x14ac:dyDescent="0.25">
      <c r="A67" s="60"/>
      <c r="B67" s="83"/>
      <c r="C67" s="156">
        <v>11</v>
      </c>
      <c r="D67" s="55" t="s">
        <v>20</v>
      </c>
      <c r="E67" s="57">
        <v>60588</v>
      </c>
      <c r="F67" s="58"/>
      <c r="G67" s="130">
        <f t="shared" si="34"/>
        <v>8041.4095162253625</v>
      </c>
      <c r="H67" s="58">
        <v>61755</v>
      </c>
      <c r="I67" s="130">
        <f t="shared" si="26"/>
        <v>8196.2970336452308</v>
      </c>
      <c r="J67" s="58">
        <v>128864</v>
      </c>
      <c r="K67" s="130">
        <f t="shared" si="28"/>
        <v>17103.191983542372</v>
      </c>
      <c r="L67" s="58"/>
      <c r="M67" s="58"/>
      <c r="O67" s="124"/>
      <c r="P67" s="78"/>
      <c r="R67" s="78"/>
      <c r="T67" s="78"/>
    </row>
    <row r="68" spans="1:24" x14ac:dyDescent="0.25">
      <c r="A68" s="91"/>
      <c r="B68" s="92"/>
      <c r="C68" s="148">
        <v>43</v>
      </c>
      <c r="D68" s="93" t="s">
        <v>76</v>
      </c>
      <c r="E68" s="94">
        <v>4618484.83</v>
      </c>
      <c r="F68" s="95"/>
      <c r="G68" s="138">
        <f t="shared" si="34"/>
        <v>612978.27725794679</v>
      </c>
      <c r="H68" s="95">
        <v>5597372</v>
      </c>
      <c r="I68" s="138">
        <f t="shared" si="26"/>
        <v>742898.93158139219</v>
      </c>
      <c r="J68" s="95">
        <v>4920000</v>
      </c>
      <c r="K68" s="138">
        <f t="shared" si="28"/>
        <v>652996.21739996015</v>
      </c>
      <c r="L68" s="95"/>
      <c r="M68" s="95"/>
      <c r="O68" s="124"/>
      <c r="Q68" s="78"/>
      <c r="R68" s="78"/>
      <c r="S68" s="78"/>
    </row>
    <row r="69" spans="1:24" x14ac:dyDescent="0.25">
      <c r="A69" s="106"/>
      <c r="B69" s="107"/>
      <c r="C69" s="145">
        <v>52</v>
      </c>
      <c r="D69" s="86" t="s">
        <v>52</v>
      </c>
      <c r="E69" s="87">
        <v>347253</v>
      </c>
      <c r="F69" s="88"/>
      <c r="G69" s="129">
        <f t="shared" si="34"/>
        <v>46088.393390404141</v>
      </c>
      <c r="H69" s="88">
        <v>150000</v>
      </c>
      <c r="I69" s="129">
        <f t="shared" si="26"/>
        <v>19908.421262193908</v>
      </c>
      <c r="J69" s="88">
        <v>563487</v>
      </c>
      <c r="K69" s="129">
        <f t="shared" si="28"/>
        <v>74787.577145132382</v>
      </c>
      <c r="L69" s="88"/>
      <c r="M69" s="88"/>
      <c r="O69" s="124"/>
      <c r="Q69" s="78"/>
    </row>
    <row r="70" spans="1:24" x14ac:dyDescent="0.25">
      <c r="A70" s="96"/>
      <c r="B70" s="97"/>
      <c r="C70" s="151">
        <v>31</v>
      </c>
      <c r="D70" s="97" t="s">
        <v>39</v>
      </c>
      <c r="E70" s="99">
        <f>E66-E67-E68-E69</f>
        <v>1905379.17</v>
      </c>
      <c r="F70" s="100"/>
      <c r="G70" s="128">
        <f t="shared" si="34"/>
        <v>252887.27453712918</v>
      </c>
      <c r="H70" s="100">
        <f>H66-H67-H68-H69</f>
        <v>1139522</v>
      </c>
      <c r="I70" s="128">
        <f t="shared" si="26"/>
        <v>151240.5600902515</v>
      </c>
      <c r="J70" s="100">
        <f>J66-J67-J68-J69</f>
        <v>2031163</v>
      </c>
      <c r="K70" s="128">
        <f t="shared" si="28"/>
        <v>269581.65770787711</v>
      </c>
      <c r="L70" s="100"/>
      <c r="M70" s="100"/>
      <c r="O70" s="124"/>
    </row>
    <row r="71" spans="1:24" x14ac:dyDescent="0.25">
      <c r="A71" s="65"/>
      <c r="B71" s="74">
        <v>3112</v>
      </c>
      <c r="C71" s="146"/>
      <c r="D71" s="69" t="s">
        <v>83</v>
      </c>
      <c r="E71" s="62">
        <v>42000</v>
      </c>
      <c r="F71" s="63"/>
      <c r="G71" s="111">
        <f t="shared" si="34"/>
        <v>5574.3579534142937</v>
      </c>
      <c r="H71" s="63">
        <v>72400</v>
      </c>
      <c r="I71" s="111">
        <f t="shared" si="26"/>
        <v>9609.1313292189261</v>
      </c>
      <c r="J71" s="63">
        <v>72400</v>
      </c>
      <c r="K71" s="111">
        <f t="shared" si="28"/>
        <v>9609.1313292189261</v>
      </c>
      <c r="L71" s="63"/>
      <c r="M71" s="63"/>
    </row>
    <row r="72" spans="1:24" x14ac:dyDescent="0.25">
      <c r="A72" s="91"/>
      <c r="B72" s="92"/>
      <c r="C72" s="148">
        <v>43</v>
      </c>
      <c r="D72" s="93" t="s">
        <v>76</v>
      </c>
      <c r="E72" s="94">
        <v>42000</v>
      </c>
      <c r="F72" s="95"/>
      <c r="G72" s="138">
        <f t="shared" si="34"/>
        <v>5574.3579534142937</v>
      </c>
      <c r="H72" s="95">
        <f>H71-H74</f>
        <v>70600</v>
      </c>
      <c r="I72" s="138">
        <f t="shared" si="26"/>
        <v>9370.2302740725991</v>
      </c>
      <c r="J72" s="95">
        <v>0</v>
      </c>
      <c r="K72" s="138">
        <f t="shared" si="28"/>
        <v>0</v>
      </c>
      <c r="L72" s="95"/>
      <c r="M72" s="95"/>
      <c r="O72" s="78"/>
      <c r="Q72" s="78"/>
    </row>
    <row r="73" spans="1:24" x14ac:dyDescent="0.25">
      <c r="A73" s="96"/>
      <c r="B73" s="97"/>
      <c r="C73" s="151">
        <v>31</v>
      </c>
      <c r="D73" s="97" t="s">
        <v>39</v>
      </c>
      <c r="E73" s="99">
        <v>0</v>
      </c>
      <c r="F73" s="100"/>
      <c r="G73" s="128">
        <v>0</v>
      </c>
      <c r="H73" s="100">
        <v>0</v>
      </c>
      <c r="I73" s="128">
        <v>0</v>
      </c>
      <c r="J73" s="100">
        <f>J71-J74</f>
        <v>70600</v>
      </c>
      <c r="K73" s="128">
        <f t="shared" si="28"/>
        <v>9370.2302740725991</v>
      </c>
      <c r="L73" s="100"/>
      <c r="M73" s="100"/>
      <c r="O73" s="78"/>
      <c r="Q73" s="78"/>
    </row>
    <row r="74" spans="1:24" x14ac:dyDescent="0.25">
      <c r="A74" s="172"/>
      <c r="B74" s="165"/>
      <c r="C74" s="166">
        <v>61</v>
      </c>
      <c r="D74" s="167" t="s">
        <v>155</v>
      </c>
      <c r="E74" s="168"/>
      <c r="F74" s="170"/>
      <c r="G74" s="169"/>
      <c r="H74" s="170">
        <v>1800</v>
      </c>
      <c r="I74" s="169">
        <f>H74/7.5345</f>
        <v>238.90105514632688</v>
      </c>
      <c r="J74" s="170">
        <v>1800</v>
      </c>
      <c r="K74" s="169">
        <v>239</v>
      </c>
      <c r="L74" s="170"/>
      <c r="M74" s="170"/>
      <c r="O74" s="78"/>
      <c r="Q74" s="78"/>
    </row>
    <row r="75" spans="1:24" x14ac:dyDescent="0.25">
      <c r="A75" s="65"/>
      <c r="B75" s="74">
        <v>3113</v>
      </c>
      <c r="C75" s="146"/>
      <c r="D75" s="79" t="s">
        <v>84</v>
      </c>
      <c r="E75" s="76">
        <v>766070</v>
      </c>
      <c r="F75" s="77"/>
      <c r="G75" s="111">
        <f t="shared" ref="G75:G99" si="35">E75/7.5345</f>
        <v>101674.96184219257</v>
      </c>
      <c r="H75" s="77">
        <v>470000</v>
      </c>
      <c r="I75" s="111">
        <f t="shared" si="26"/>
        <v>62379.719954874243</v>
      </c>
      <c r="J75" s="77">
        <v>517000</v>
      </c>
      <c r="K75" s="111">
        <f t="shared" si="28"/>
        <v>68617.691950361666</v>
      </c>
      <c r="L75" s="77"/>
      <c r="M75" s="77"/>
      <c r="Q75" s="78"/>
    </row>
    <row r="76" spans="1:24" x14ac:dyDescent="0.25">
      <c r="A76" s="91"/>
      <c r="B76" s="92"/>
      <c r="C76" s="148">
        <v>43</v>
      </c>
      <c r="D76" s="93" t="s">
        <v>76</v>
      </c>
      <c r="E76" s="94">
        <v>472073</v>
      </c>
      <c r="F76" s="95"/>
      <c r="G76" s="138">
        <f t="shared" si="35"/>
        <v>62654.854336717763</v>
      </c>
      <c r="H76" s="95">
        <f>H75-H77</f>
        <v>465000</v>
      </c>
      <c r="I76" s="138">
        <f t="shared" si="26"/>
        <v>61716.105912801111</v>
      </c>
      <c r="J76" s="95">
        <v>450000</v>
      </c>
      <c r="K76" s="138">
        <f t="shared" si="28"/>
        <v>59725.263786581723</v>
      </c>
      <c r="L76" s="95"/>
      <c r="M76" s="95"/>
      <c r="O76" s="78"/>
    </row>
    <row r="77" spans="1:24" x14ac:dyDescent="0.25">
      <c r="A77" s="106"/>
      <c r="B77" s="107"/>
      <c r="C77" s="145">
        <v>52</v>
      </c>
      <c r="D77" s="86" t="s">
        <v>52</v>
      </c>
      <c r="E77" s="87">
        <v>131647</v>
      </c>
      <c r="F77" s="88"/>
      <c r="G77" s="129">
        <f t="shared" si="35"/>
        <v>17472.559559360274</v>
      </c>
      <c r="H77" s="88">
        <v>5000</v>
      </c>
      <c r="I77" s="129">
        <f t="shared" si="26"/>
        <v>663.61404207313024</v>
      </c>
      <c r="J77" s="88">
        <v>17000</v>
      </c>
      <c r="K77" s="129">
        <f t="shared" si="28"/>
        <v>2256.2877430486428</v>
      </c>
      <c r="L77" s="88"/>
      <c r="M77" s="88"/>
      <c r="O77" s="78"/>
    </row>
    <row r="78" spans="1:24" x14ac:dyDescent="0.25">
      <c r="A78" s="96"/>
      <c r="B78" s="97"/>
      <c r="C78" s="151">
        <v>31</v>
      </c>
      <c r="D78" s="97" t="s">
        <v>39</v>
      </c>
      <c r="E78" s="99">
        <f>E75-E76-E77</f>
        <v>162350</v>
      </c>
      <c r="F78" s="100"/>
      <c r="G78" s="128">
        <f t="shared" si="35"/>
        <v>21547.547946114537</v>
      </c>
      <c r="H78" s="100">
        <f>H75-H76-H77</f>
        <v>0</v>
      </c>
      <c r="I78" s="128">
        <f t="shared" si="26"/>
        <v>0</v>
      </c>
      <c r="J78" s="100">
        <f>J75-J76-J77</f>
        <v>50000</v>
      </c>
      <c r="K78" s="128">
        <f t="shared" si="28"/>
        <v>6636.1404207313026</v>
      </c>
      <c r="L78" s="100"/>
      <c r="M78" s="100"/>
      <c r="O78" s="78"/>
    </row>
    <row r="79" spans="1:24" x14ac:dyDescent="0.25">
      <c r="A79" s="65"/>
      <c r="B79" s="74">
        <v>3114</v>
      </c>
      <c r="C79" s="146"/>
      <c r="D79" s="69" t="s">
        <v>85</v>
      </c>
      <c r="E79" s="62">
        <v>3708830</v>
      </c>
      <c r="F79" s="63"/>
      <c r="G79" s="111">
        <f t="shared" si="35"/>
        <v>492246.33353241754</v>
      </c>
      <c r="H79" s="63">
        <v>3303500</v>
      </c>
      <c r="I79" s="111">
        <f t="shared" si="26"/>
        <v>438449.79759771714</v>
      </c>
      <c r="J79" s="63">
        <v>3633850</v>
      </c>
      <c r="K79" s="111">
        <f t="shared" si="28"/>
        <v>482294.77735748887</v>
      </c>
      <c r="L79" s="63"/>
      <c r="M79" s="63"/>
      <c r="O79" s="78"/>
    </row>
    <row r="80" spans="1:24" x14ac:dyDescent="0.25">
      <c r="A80" s="84"/>
      <c r="B80" s="108"/>
      <c r="C80" s="145">
        <v>52</v>
      </c>
      <c r="D80" s="86" t="s">
        <v>52</v>
      </c>
      <c r="E80" s="87">
        <v>316120</v>
      </c>
      <c r="F80" s="88"/>
      <c r="G80" s="129">
        <f t="shared" si="35"/>
        <v>41956.334196031588</v>
      </c>
      <c r="H80" s="88"/>
      <c r="I80" s="129">
        <f t="shared" si="26"/>
        <v>0</v>
      </c>
      <c r="J80" s="88">
        <v>10000</v>
      </c>
      <c r="K80" s="129">
        <f t="shared" si="28"/>
        <v>1327.2280841462605</v>
      </c>
      <c r="L80" s="88"/>
      <c r="M80" s="88"/>
    </row>
    <row r="81" spans="1:15" x14ac:dyDescent="0.25">
      <c r="A81" s="91"/>
      <c r="B81" s="92"/>
      <c r="C81" s="148">
        <v>43</v>
      </c>
      <c r="D81" s="93" t="s">
        <v>76</v>
      </c>
      <c r="E81" s="94">
        <v>2982757</v>
      </c>
      <c r="F81" s="95"/>
      <c r="G81" s="138">
        <f t="shared" si="35"/>
        <v>395879.88585838472</v>
      </c>
      <c r="H81" s="95">
        <v>2830000</v>
      </c>
      <c r="I81" s="138">
        <f t="shared" si="26"/>
        <v>375605.54781339172</v>
      </c>
      <c r="J81" s="95">
        <v>2500000</v>
      </c>
      <c r="K81" s="138">
        <f t="shared" si="28"/>
        <v>331807.02103656513</v>
      </c>
      <c r="L81" s="95"/>
      <c r="M81" s="95"/>
    </row>
    <row r="82" spans="1:15" x14ac:dyDescent="0.25">
      <c r="A82" s="96"/>
      <c r="B82" s="97"/>
      <c r="C82" s="151">
        <v>31</v>
      </c>
      <c r="D82" s="97" t="s">
        <v>39</v>
      </c>
      <c r="E82" s="99">
        <f>E79-E80-E81</f>
        <v>409953</v>
      </c>
      <c r="F82" s="100"/>
      <c r="G82" s="128">
        <f t="shared" si="35"/>
        <v>54410.113478001193</v>
      </c>
      <c r="H82" s="100">
        <f>H79-H81</f>
        <v>473500</v>
      </c>
      <c r="I82" s="128">
        <f t="shared" si="26"/>
        <v>62844.249784325431</v>
      </c>
      <c r="J82" s="100">
        <f>J79-J80-J81</f>
        <v>1123850</v>
      </c>
      <c r="K82" s="128">
        <f t="shared" si="28"/>
        <v>149160.52823677749</v>
      </c>
      <c r="L82" s="100"/>
      <c r="M82" s="100"/>
    </row>
    <row r="83" spans="1:15" x14ac:dyDescent="0.25">
      <c r="A83" s="65"/>
      <c r="B83" s="74">
        <v>3121</v>
      </c>
      <c r="C83" s="146"/>
      <c r="D83" s="69" t="s">
        <v>86</v>
      </c>
      <c r="E83" s="62">
        <v>341781</v>
      </c>
      <c r="F83" s="63"/>
      <c r="G83" s="111">
        <f t="shared" si="35"/>
        <v>45362.134182759306</v>
      </c>
      <c r="H83" s="63">
        <v>423429</v>
      </c>
      <c r="I83" s="111">
        <f t="shared" si="26"/>
        <v>56198.686044196693</v>
      </c>
      <c r="J83" s="63">
        <v>450000</v>
      </c>
      <c r="K83" s="111">
        <f t="shared" si="28"/>
        <v>59725.263786581723</v>
      </c>
      <c r="L83" s="63"/>
      <c r="M83" s="63"/>
      <c r="O83" s="78"/>
    </row>
    <row r="84" spans="1:15" x14ac:dyDescent="0.25">
      <c r="A84" s="91"/>
      <c r="B84" s="92"/>
      <c r="C84" s="148">
        <v>43</v>
      </c>
      <c r="D84" s="93" t="s">
        <v>76</v>
      </c>
      <c r="E84" s="94">
        <v>203337</v>
      </c>
      <c r="F84" s="95"/>
      <c r="G84" s="138">
        <f t="shared" si="35"/>
        <v>26987.457694604815</v>
      </c>
      <c r="H84" s="95">
        <v>277000</v>
      </c>
      <c r="I84" s="138">
        <f t="shared" si="26"/>
        <v>36764.217930851417</v>
      </c>
      <c r="J84" s="95">
        <v>350000</v>
      </c>
      <c r="K84" s="138">
        <f t="shared" si="28"/>
        <v>46452.982945119118</v>
      </c>
      <c r="L84" s="95"/>
      <c r="M84" s="95"/>
      <c r="O84" s="78"/>
    </row>
    <row r="85" spans="1:15" x14ac:dyDescent="0.25">
      <c r="A85" s="96"/>
      <c r="B85" s="97"/>
      <c r="C85" s="151">
        <v>31</v>
      </c>
      <c r="D85" s="97" t="s">
        <v>39</v>
      </c>
      <c r="E85" s="99">
        <f>E83-E84</f>
        <v>138444</v>
      </c>
      <c r="F85" s="100"/>
      <c r="G85" s="128">
        <f t="shared" si="35"/>
        <v>18374.676488154488</v>
      </c>
      <c r="H85" s="100">
        <f>H83-H84</f>
        <v>146429</v>
      </c>
      <c r="I85" s="128">
        <f t="shared" si="26"/>
        <v>19434.468113345276</v>
      </c>
      <c r="J85" s="100">
        <v>100000</v>
      </c>
      <c r="K85" s="128">
        <f t="shared" si="28"/>
        <v>13272.280841462605</v>
      </c>
      <c r="L85" s="100"/>
      <c r="M85" s="100"/>
      <c r="O85" s="78"/>
    </row>
    <row r="86" spans="1:15" ht="25.5" x14ac:dyDescent="0.25">
      <c r="A86" s="65"/>
      <c r="B86" s="74">
        <v>3131</v>
      </c>
      <c r="C86" s="146"/>
      <c r="D86" s="69" t="s">
        <v>87</v>
      </c>
      <c r="E86" s="62">
        <v>41248</v>
      </c>
      <c r="F86" s="63"/>
      <c r="G86" s="111">
        <f t="shared" si="35"/>
        <v>5474.5504014864955</v>
      </c>
      <c r="H86" s="63">
        <v>39000</v>
      </c>
      <c r="I86" s="111">
        <f t="shared" si="26"/>
        <v>5176.1895281704155</v>
      </c>
      <c r="J86" s="63">
        <v>42900</v>
      </c>
      <c r="K86" s="111">
        <f t="shared" si="28"/>
        <v>5693.8084809874572</v>
      </c>
      <c r="L86" s="63"/>
      <c r="M86" s="63"/>
    </row>
    <row r="87" spans="1:15" x14ac:dyDescent="0.25">
      <c r="A87" s="91"/>
      <c r="B87" s="92"/>
      <c r="C87" s="148">
        <v>43</v>
      </c>
      <c r="D87" s="93" t="s">
        <v>76</v>
      </c>
      <c r="E87" s="94">
        <v>41248</v>
      </c>
      <c r="F87" s="95"/>
      <c r="G87" s="138">
        <f t="shared" si="35"/>
        <v>5474.5504014864955</v>
      </c>
      <c r="H87" s="95">
        <v>39000</v>
      </c>
      <c r="I87" s="138">
        <f t="shared" si="26"/>
        <v>5176.1895281704155</v>
      </c>
      <c r="J87" s="95">
        <v>42900</v>
      </c>
      <c r="K87" s="138">
        <f t="shared" si="28"/>
        <v>5693.8084809874572</v>
      </c>
      <c r="L87" s="95"/>
      <c r="M87" s="95"/>
      <c r="O87" s="78"/>
    </row>
    <row r="88" spans="1:15" ht="25.5" x14ac:dyDescent="0.25">
      <c r="A88" s="65"/>
      <c r="B88" s="74">
        <v>3132</v>
      </c>
      <c r="C88" s="146"/>
      <c r="D88" s="69" t="s">
        <v>88</v>
      </c>
      <c r="E88" s="62">
        <v>1736804</v>
      </c>
      <c r="F88" s="63"/>
      <c r="G88" s="111">
        <f t="shared" si="35"/>
        <v>230513.50454575618</v>
      </c>
      <c r="H88" s="63">
        <v>1650000</v>
      </c>
      <c r="I88" s="111">
        <f t="shared" si="26"/>
        <v>218992.63388413299</v>
      </c>
      <c r="J88" s="63">
        <v>1815000</v>
      </c>
      <c r="K88" s="111">
        <f t="shared" si="28"/>
        <v>240891.89727254628</v>
      </c>
      <c r="L88" s="63"/>
      <c r="M88" s="63"/>
    </row>
    <row r="89" spans="1:15" x14ac:dyDescent="0.25">
      <c r="A89" s="91"/>
      <c r="B89" s="92"/>
      <c r="C89" s="148">
        <v>43</v>
      </c>
      <c r="D89" s="93" t="s">
        <v>76</v>
      </c>
      <c r="E89" s="94">
        <v>1275364</v>
      </c>
      <c r="F89" s="95"/>
      <c r="G89" s="138">
        <f t="shared" si="35"/>
        <v>169269.89183091113</v>
      </c>
      <c r="H89" s="95">
        <v>1290000</v>
      </c>
      <c r="I89" s="138">
        <f t="shared" si="26"/>
        <v>171212.42285486759</v>
      </c>
      <c r="J89" s="95">
        <v>1500000</v>
      </c>
      <c r="K89" s="138">
        <f t="shared" si="28"/>
        <v>199084.21262193908</v>
      </c>
      <c r="L89" s="95"/>
      <c r="M89" s="95"/>
    </row>
    <row r="90" spans="1:15" x14ac:dyDescent="0.25">
      <c r="A90" s="109"/>
      <c r="B90" s="98"/>
      <c r="C90" s="151">
        <v>31</v>
      </c>
      <c r="D90" s="97" t="s">
        <v>39</v>
      </c>
      <c r="E90" s="99">
        <f>E88-E89-E91</f>
        <v>439171</v>
      </c>
      <c r="F90" s="100"/>
      <c r="G90" s="128">
        <f t="shared" si="35"/>
        <v>58288.008494259739</v>
      </c>
      <c r="H90" s="100">
        <f>H88-H89</f>
        <v>360000</v>
      </c>
      <c r="I90" s="128">
        <f t="shared" si="26"/>
        <v>47780.211029265374</v>
      </c>
      <c r="J90" s="100">
        <f>J88-J89</f>
        <v>315000</v>
      </c>
      <c r="K90" s="128">
        <f t="shared" si="28"/>
        <v>41807.684650607203</v>
      </c>
      <c r="L90" s="100"/>
      <c r="M90" s="100"/>
    </row>
    <row r="91" spans="1:15" x14ac:dyDescent="0.25">
      <c r="A91" s="84"/>
      <c r="B91" s="108"/>
      <c r="C91" s="145">
        <v>52</v>
      </c>
      <c r="D91" s="86" t="s">
        <v>52</v>
      </c>
      <c r="E91" s="87">
        <v>22269</v>
      </c>
      <c r="F91" s="88"/>
      <c r="G91" s="129">
        <f t="shared" si="35"/>
        <v>2955.6042205853073</v>
      </c>
      <c r="H91" s="88"/>
      <c r="I91" s="129">
        <f t="shared" si="26"/>
        <v>0</v>
      </c>
      <c r="J91" s="88"/>
      <c r="K91" s="129">
        <f t="shared" si="28"/>
        <v>0</v>
      </c>
      <c r="L91" s="88"/>
      <c r="M91" s="88"/>
    </row>
    <row r="92" spans="1:15" ht="25.5" x14ac:dyDescent="0.25">
      <c r="A92" s="65"/>
      <c r="B92" s="74">
        <v>3133</v>
      </c>
      <c r="C92" s="146"/>
      <c r="D92" s="69" t="s">
        <v>89</v>
      </c>
      <c r="E92" s="62">
        <v>151</v>
      </c>
      <c r="F92" s="63"/>
      <c r="G92" s="111">
        <f t="shared" si="35"/>
        <v>20.041144070608532</v>
      </c>
      <c r="H92" s="63"/>
      <c r="I92" s="111">
        <f t="shared" si="26"/>
        <v>0</v>
      </c>
      <c r="J92" s="63">
        <v>0</v>
      </c>
      <c r="K92" s="111">
        <f t="shared" si="28"/>
        <v>0</v>
      </c>
      <c r="L92" s="63">
        <v>0</v>
      </c>
      <c r="M92" s="63">
        <v>0</v>
      </c>
    </row>
    <row r="93" spans="1:15" x14ac:dyDescent="0.25">
      <c r="A93" s="109"/>
      <c r="B93" s="98"/>
      <c r="C93" s="151">
        <v>31</v>
      </c>
      <c r="D93" s="97" t="s">
        <v>39</v>
      </c>
      <c r="E93" s="99">
        <v>151</v>
      </c>
      <c r="F93" s="100"/>
      <c r="G93" s="128">
        <f t="shared" si="35"/>
        <v>20.041144070608532</v>
      </c>
      <c r="H93" s="100"/>
      <c r="I93" s="128">
        <f t="shared" si="26"/>
        <v>0</v>
      </c>
      <c r="J93" s="100"/>
      <c r="K93" s="128">
        <f t="shared" si="28"/>
        <v>0</v>
      </c>
      <c r="L93" s="100"/>
      <c r="M93" s="100"/>
    </row>
    <row r="94" spans="1:15" x14ac:dyDescent="0.25">
      <c r="A94" s="66"/>
      <c r="B94" s="73">
        <v>32</v>
      </c>
      <c r="C94" s="152"/>
      <c r="D94" s="65" t="s">
        <v>35</v>
      </c>
      <c r="E94" s="62">
        <f>E101+E104+E108+E111+E116+E120+E125+E127+E133+E136+E140+E145+E147+E151+E154+E158+E162+E166+E170+E172+E175+E179+E181+E183</f>
        <v>16742249</v>
      </c>
      <c r="F94" s="62">
        <f t="shared" ref="F94:J94" si="36">F101+F104+F108+F111+F116+F120+F125+F127+F133+F136+F140+F145+F147+F151+F154+F158+F162+F166+F170+F172+F175+F179+F181+F183</f>
        <v>0</v>
      </c>
      <c r="G94" s="111">
        <f t="shared" si="35"/>
        <v>2222078.3064569645</v>
      </c>
      <c r="H94" s="62">
        <f t="shared" si="36"/>
        <v>18440301</v>
      </c>
      <c r="I94" s="62">
        <f t="shared" si="36"/>
        <v>2447448.5367310373</v>
      </c>
      <c r="J94" s="62">
        <f t="shared" si="36"/>
        <v>19602271</v>
      </c>
      <c r="K94" s="111">
        <f t="shared" si="28"/>
        <v>2601668.4584245803</v>
      </c>
      <c r="L94" s="63">
        <v>2537275</v>
      </c>
      <c r="M94" s="63">
        <v>2546566</v>
      </c>
      <c r="O94" s="78"/>
    </row>
    <row r="95" spans="1:15" x14ac:dyDescent="0.25">
      <c r="A95" s="60"/>
      <c r="B95" s="83"/>
      <c r="C95" s="156">
        <v>11</v>
      </c>
      <c r="D95" s="55" t="s">
        <v>20</v>
      </c>
      <c r="E95" s="127">
        <f>E122+E128+E157</f>
        <v>56983</v>
      </c>
      <c r="F95" s="127">
        <f t="shared" ref="F95:J95" si="37">F122+F128+F157</f>
        <v>0</v>
      </c>
      <c r="G95" s="130">
        <f t="shared" si="35"/>
        <v>7562.943791890636</v>
      </c>
      <c r="H95" s="127">
        <f t="shared" si="37"/>
        <v>45000</v>
      </c>
      <c r="I95" s="130">
        <f t="shared" ref="I95:I127" si="38">H95/7.5345</f>
        <v>5972.5263786581718</v>
      </c>
      <c r="J95" s="127">
        <f t="shared" si="37"/>
        <v>45000</v>
      </c>
      <c r="K95" s="130">
        <f t="shared" si="28"/>
        <v>5972.5263786581718</v>
      </c>
      <c r="L95" s="127">
        <v>14250</v>
      </c>
      <c r="M95" s="127">
        <v>14250</v>
      </c>
      <c r="O95" s="78"/>
    </row>
    <row r="96" spans="1:15" x14ac:dyDescent="0.25">
      <c r="A96" s="59"/>
      <c r="B96" s="55"/>
      <c r="C96" s="149">
        <v>44</v>
      </c>
      <c r="D96" s="56" t="s">
        <v>80</v>
      </c>
      <c r="E96" s="127">
        <f>E141+E164</f>
        <v>188000</v>
      </c>
      <c r="F96" s="127">
        <f t="shared" ref="F96:J96" si="39">F141+F164</f>
        <v>0</v>
      </c>
      <c r="G96" s="130">
        <f t="shared" si="35"/>
        <v>24951.887981949698</v>
      </c>
      <c r="H96" s="127">
        <f t="shared" si="39"/>
        <v>331703</v>
      </c>
      <c r="I96" s="130">
        <f t="shared" si="38"/>
        <v>44024.553719556701</v>
      </c>
      <c r="J96" s="127">
        <f t="shared" si="39"/>
        <v>272100</v>
      </c>
      <c r="K96" s="130">
        <f t="shared" si="28"/>
        <v>36113.876169619747</v>
      </c>
      <c r="L96" s="127">
        <v>26544</v>
      </c>
      <c r="M96" s="127">
        <v>26544</v>
      </c>
      <c r="O96" s="78"/>
    </row>
    <row r="97" spans="1:15" x14ac:dyDescent="0.25">
      <c r="A97" s="91"/>
      <c r="B97" s="92"/>
      <c r="C97" s="148">
        <v>43</v>
      </c>
      <c r="D97" s="93" t="s">
        <v>76</v>
      </c>
      <c r="E97" s="94">
        <f>E105+E109+E113+E118+E123+E130+E135+E138+E143+E148+E152+E160+E168+E174</f>
        <v>15114530</v>
      </c>
      <c r="F97" s="94">
        <f t="shared" ref="F97:J97" si="40">F105+F109+F113+F118+F123+F130+F135+F138+F143+F148+F152+F160+F168+F174</f>
        <v>0</v>
      </c>
      <c r="G97" s="138">
        <f t="shared" si="35"/>
        <v>2006042.8694671178</v>
      </c>
      <c r="H97" s="94">
        <f t="shared" si="40"/>
        <v>16522277</v>
      </c>
      <c r="I97" s="138">
        <f t="shared" si="38"/>
        <v>2192883.0048443824</v>
      </c>
      <c r="J97" s="94">
        <f t="shared" si="40"/>
        <v>14025401</v>
      </c>
      <c r="K97" s="138">
        <f t="shared" si="28"/>
        <v>1861490.6098613045</v>
      </c>
      <c r="L97" s="94">
        <v>1621355</v>
      </c>
      <c r="M97" s="94">
        <v>1630646</v>
      </c>
      <c r="O97" s="78"/>
    </row>
    <row r="98" spans="1:15" x14ac:dyDescent="0.25">
      <c r="A98" s="106"/>
      <c r="B98" s="107"/>
      <c r="C98" s="145">
        <v>52</v>
      </c>
      <c r="D98" s="86" t="s">
        <v>52</v>
      </c>
      <c r="E98" s="87">
        <f>E102+E106+E110+E114+E119+E121+E129+E137+E142+E149+E156+E159+E165+E169+E178+E185+E153</f>
        <v>250156</v>
      </c>
      <c r="F98" s="87">
        <f t="shared" ref="F98:J98" si="41">F102+F106+F110+F114+F119+F121+F129+F137+F142+F149+F156+F159+F165+F169+F178+F185+F153</f>
        <v>0</v>
      </c>
      <c r="G98" s="129">
        <f t="shared" si="35"/>
        <v>33201.406861769196</v>
      </c>
      <c r="H98" s="87">
        <f t="shared" si="41"/>
        <v>361320</v>
      </c>
      <c r="I98" s="129">
        <f t="shared" si="38"/>
        <v>47955.405136372683</v>
      </c>
      <c r="J98" s="87">
        <f t="shared" si="41"/>
        <v>411840</v>
      </c>
      <c r="K98" s="129">
        <f t="shared" si="28"/>
        <v>54660.561417479592</v>
      </c>
      <c r="L98" s="87">
        <v>8031</v>
      </c>
      <c r="M98" s="87">
        <v>8031</v>
      </c>
      <c r="O98" s="78"/>
    </row>
    <row r="99" spans="1:15" x14ac:dyDescent="0.25">
      <c r="A99" s="96"/>
      <c r="B99" s="97"/>
      <c r="C99" s="151">
        <v>31</v>
      </c>
      <c r="D99" s="97" t="s">
        <v>39</v>
      </c>
      <c r="E99" s="99">
        <f>E103+E107+E112+E117+E124+E126+E131+E134+E139+E144+E146+E150+E155+E161+E163+E167+E171+E173+E176+E180+E182+E184</f>
        <v>1126981</v>
      </c>
      <c r="F99" s="99">
        <f t="shared" ref="F99:J99" si="42">F103+F107+F112+F117+F124+F126+F131+F134+F139+F144+F146+F150+F155+F161+F163+F167+F171+F173+F176+F180+F182+F184</f>
        <v>0</v>
      </c>
      <c r="G99" s="128">
        <f t="shared" si="35"/>
        <v>149576.08334992369</v>
      </c>
      <c r="H99" s="99">
        <f t="shared" si="42"/>
        <v>1177801</v>
      </c>
      <c r="I99" s="128">
        <f t="shared" si="38"/>
        <v>156321.05647355499</v>
      </c>
      <c r="J99" s="99">
        <f t="shared" si="42"/>
        <v>4844730</v>
      </c>
      <c r="K99" s="128">
        <f t="shared" si="28"/>
        <v>643006.17161059123</v>
      </c>
      <c r="L99" s="99">
        <f>L94-L95-L96-L97-L98</f>
        <v>867095</v>
      </c>
      <c r="M99" s="99">
        <f>M94-M95-M96-M97-M98</f>
        <v>867095</v>
      </c>
      <c r="O99" s="78"/>
    </row>
    <row r="100" spans="1:15" x14ac:dyDescent="0.25">
      <c r="A100" s="172"/>
      <c r="B100" s="165"/>
      <c r="C100" s="166">
        <v>61</v>
      </c>
      <c r="D100" s="167" t="s">
        <v>155</v>
      </c>
      <c r="E100" s="168">
        <f>E115+E177+E132</f>
        <v>5599</v>
      </c>
      <c r="F100" s="168">
        <f>F115+F177</f>
        <v>0</v>
      </c>
      <c r="G100" s="168">
        <f>G115+G132+G177</f>
        <v>743.11500431349123</v>
      </c>
      <c r="H100" s="168">
        <f>H115+H177</f>
        <v>2200</v>
      </c>
      <c r="I100" s="168">
        <f>I115+I177</f>
        <v>291.99017851217729</v>
      </c>
      <c r="J100" s="168">
        <f>J115+J177</f>
        <v>3200</v>
      </c>
      <c r="K100" s="168">
        <f>J100/7.5345</f>
        <v>424.71298692680335</v>
      </c>
      <c r="L100" s="168">
        <f>L115+L177</f>
        <v>0</v>
      </c>
      <c r="M100" s="168">
        <f>M115+M177</f>
        <v>0</v>
      </c>
      <c r="O100" s="78"/>
    </row>
    <row r="101" spans="1:15" x14ac:dyDescent="0.25">
      <c r="A101" s="66"/>
      <c r="B101" s="75">
        <v>3211</v>
      </c>
      <c r="C101" s="152"/>
      <c r="D101" s="69" t="s">
        <v>90</v>
      </c>
      <c r="E101" s="62">
        <v>5246</v>
      </c>
      <c r="F101" s="63"/>
      <c r="G101" s="111">
        <f t="shared" ref="G101:G114" si="43">E101/7.5345</f>
        <v>696.2638529431282</v>
      </c>
      <c r="H101" s="63">
        <v>21100</v>
      </c>
      <c r="I101" s="111">
        <f t="shared" si="38"/>
        <v>2800.4512575486096</v>
      </c>
      <c r="J101" s="63">
        <v>31100</v>
      </c>
      <c r="K101" s="111">
        <f t="shared" si="28"/>
        <v>4127.6793416948703</v>
      </c>
      <c r="L101" s="63"/>
      <c r="M101" s="63"/>
    </row>
    <row r="102" spans="1:15" x14ac:dyDescent="0.25">
      <c r="A102" s="106"/>
      <c r="B102" s="107"/>
      <c r="C102" s="157">
        <v>52</v>
      </c>
      <c r="D102" s="85" t="s">
        <v>52</v>
      </c>
      <c r="E102" s="87">
        <v>560</v>
      </c>
      <c r="F102" s="88"/>
      <c r="G102" s="129">
        <f t="shared" si="43"/>
        <v>74.32477271219058</v>
      </c>
      <c r="H102" s="88">
        <v>4000</v>
      </c>
      <c r="I102" s="129">
        <f t="shared" si="38"/>
        <v>530.89123365850423</v>
      </c>
      <c r="J102" s="88">
        <v>4000</v>
      </c>
      <c r="K102" s="129">
        <f t="shared" si="28"/>
        <v>530.89123365850423</v>
      </c>
      <c r="L102" s="88"/>
      <c r="M102" s="88"/>
    </row>
    <row r="103" spans="1:15" x14ac:dyDescent="0.25">
      <c r="A103" s="109"/>
      <c r="B103" s="98"/>
      <c r="C103" s="151">
        <v>31</v>
      </c>
      <c r="D103" s="97" t="s">
        <v>39</v>
      </c>
      <c r="E103" s="99">
        <f>E101-E102</f>
        <v>4686</v>
      </c>
      <c r="F103" s="100"/>
      <c r="G103" s="128">
        <f t="shared" si="43"/>
        <v>621.93908023093763</v>
      </c>
      <c r="H103" s="100">
        <f>H101-H102</f>
        <v>17100</v>
      </c>
      <c r="I103" s="128">
        <f t="shared" si="38"/>
        <v>2269.5600238901052</v>
      </c>
      <c r="J103" s="100">
        <f>J101-J102</f>
        <v>27100</v>
      </c>
      <c r="K103" s="128">
        <f t="shared" si="28"/>
        <v>3596.7881080363659</v>
      </c>
      <c r="L103" s="100"/>
      <c r="M103" s="100"/>
    </row>
    <row r="104" spans="1:15" ht="25.5" x14ac:dyDescent="0.25">
      <c r="A104" s="66"/>
      <c r="B104" s="75">
        <v>3212</v>
      </c>
      <c r="C104" s="152"/>
      <c r="D104" s="69" t="s">
        <v>91</v>
      </c>
      <c r="E104" s="62">
        <v>458451</v>
      </c>
      <c r="F104" s="63"/>
      <c r="G104" s="111">
        <f t="shared" si="43"/>
        <v>60846.904240493728</v>
      </c>
      <c r="H104" s="63">
        <v>558000</v>
      </c>
      <c r="I104" s="111">
        <f t="shared" si="38"/>
        <v>74059.327095361339</v>
      </c>
      <c r="J104" s="63">
        <v>650000</v>
      </c>
      <c r="K104" s="111">
        <f t="shared" si="28"/>
        <v>86269.825469506934</v>
      </c>
      <c r="L104" s="63"/>
      <c r="M104" s="63"/>
    </row>
    <row r="105" spans="1:15" x14ac:dyDescent="0.25">
      <c r="A105" s="91"/>
      <c r="B105" s="92"/>
      <c r="C105" s="148">
        <v>43</v>
      </c>
      <c r="D105" s="93" t="s">
        <v>76</v>
      </c>
      <c r="E105" s="94">
        <v>278441</v>
      </c>
      <c r="F105" s="95"/>
      <c r="G105" s="138">
        <f t="shared" si="43"/>
        <v>36955.471497776889</v>
      </c>
      <c r="H105" s="95">
        <v>345000</v>
      </c>
      <c r="I105" s="138">
        <f t="shared" si="38"/>
        <v>45789.368903045986</v>
      </c>
      <c r="J105" s="95">
        <v>300000</v>
      </c>
      <c r="K105" s="138">
        <f t="shared" si="28"/>
        <v>39816.842524387816</v>
      </c>
      <c r="L105" s="95"/>
      <c r="M105" s="95"/>
    </row>
    <row r="106" spans="1:15" x14ac:dyDescent="0.25">
      <c r="A106" s="106"/>
      <c r="B106" s="107"/>
      <c r="C106" s="157">
        <v>52</v>
      </c>
      <c r="D106" s="85" t="s">
        <v>52</v>
      </c>
      <c r="E106" s="87">
        <v>12446</v>
      </c>
      <c r="F106" s="88"/>
      <c r="G106" s="129">
        <f t="shared" si="43"/>
        <v>1651.8680735284358</v>
      </c>
      <c r="H106" s="88"/>
      <c r="I106" s="129">
        <f t="shared" si="38"/>
        <v>0</v>
      </c>
      <c r="J106" s="88">
        <v>25000</v>
      </c>
      <c r="K106" s="129">
        <f t="shared" si="28"/>
        <v>3318.0702103656513</v>
      </c>
      <c r="L106" s="88"/>
      <c r="M106" s="88"/>
    </row>
    <row r="107" spans="1:15" x14ac:dyDescent="0.25">
      <c r="A107" s="109"/>
      <c r="B107" s="98"/>
      <c r="C107" s="151">
        <v>31</v>
      </c>
      <c r="D107" s="97" t="s">
        <v>39</v>
      </c>
      <c r="E107" s="110">
        <f>E104-E105-E106</f>
        <v>167564</v>
      </c>
      <c r="F107" s="100"/>
      <c r="G107" s="128">
        <f t="shared" si="43"/>
        <v>22239.564669188399</v>
      </c>
      <c r="H107" s="100">
        <f>H104-H105</f>
        <v>213000</v>
      </c>
      <c r="I107" s="128">
        <f t="shared" si="38"/>
        <v>28269.958192315349</v>
      </c>
      <c r="J107" s="100">
        <f>J104-J105-J106</f>
        <v>325000</v>
      </c>
      <c r="K107" s="128">
        <f t="shared" si="28"/>
        <v>43134.912734753467</v>
      </c>
      <c r="L107" s="100"/>
      <c r="M107" s="99"/>
    </row>
    <row r="108" spans="1:15" ht="25.5" x14ac:dyDescent="0.25">
      <c r="A108" s="66"/>
      <c r="B108" s="75">
        <v>3213</v>
      </c>
      <c r="C108" s="152"/>
      <c r="D108" s="69" t="s">
        <v>92</v>
      </c>
      <c r="E108" s="62">
        <v>17080</v>
      </c>
      <c r="F108" s="63"/>
      <c r="G108" s="111">
        <f t="shared" si="43"/>
        <v>2266.905567721813</v>
      </c>
      <c r="H108" s="63">
        <v>42000</v>
      </c>
      <c r="I108" s="111">
        <f t="shared" si="38"/>
        <v>5574.3579534142937</v>
      </c>
      <c r="J108" s="63">
        <v>65000</v>
      </c>
      <c r="K108" s="111">
        <f t="shared" si="28"/>
        <v>8626.9825469506923</v>
      </c>
      <c r="L108" s="63"/>
      <c r="M108" s="63"/>
    </row>
    <row r="109" spans="1:15" x14ac:dyDescent="0.25">
      <c r="A109" s="91"/>
      <c r="B109" s="92"/>
      <c r="C109" s="148">
        <v>43</v>
      </c>
      <c r="D109" s="93" t="s">
        <v>76</v>
      </c>
      <c r="E109" s="94">
        <v>16080</v>
      </c>
      <c r="F109" s="95"/>
      <c r="G109" s="138">
        <f t="shared" si="43"/>
        <v>2134.1827593071866</v>
      </c>
      <c r="H109" s="95">
        <f>H108-H110</f>
        <v>20180</v>
      </c>
      <c r="I109" s="138">
        <f t="shared" si="38"/>
        <v>2678.3462738071535</v>
      </c>
      <c r="J109" s="95">
        <v>55000</v>
      </c>
      <c r="K109" s="138">
        <f t="shared" si="28"/>
        <v>7299.7544628044325</v>
      </c>
      <c r="L109" s="95"/>
      <c r="M109" s="95"/>
    </row>
    <row r="110" spans="1:15" x14ac:dyDescent="0.25">
      <c r="A110" s="106"/>
      <c r="B110" s="107"/>
      <c r="C110" s="157">
        <v>52</v>
      </c>
      <c r="D110" s="85" t="s">
        <v>52</v>
      </c>
      <c r="E110" s="87">
        <v>1000</v>
      </c>
      <c r="F110" s="88"/>
      <c r="G110" s="129">
        <f t="shared" si="43"/>
        <v>132.72280841462606</v>
      </c>
      <c r="H110" s="88">
        <v>21820</v>
      </c>
      <c r="I110" s="129">
        <f t="shared" si="38"/>
        <v>2896.0116796071402</v>
      </c>
      <c r="J110" s="88">
        <v>10000</v>
      </c>
      <c r="K110" s="129">
        <f t="shared" si="28"/>
        <v>1327.2280841462605</v>
      </c>
      <c r="L110" s="88"/>
      <c r="M110" s="88"/>
    </row>
    <row r="111" spans="1:15" ht="25.5" x14ac:dyDescent="0.25">
      <c r="A111" s="66"/>
      <c r="B111" s="75">
        <v>3221</v>
      </c>
      <c r="C111" s="152"/>
      <c r="D111" s="69" t="s">
        <v>93</v>
      </c>
      <c r="E111" s="62">
        <v>131132</v>
      </c>
      <c r="F111" s="63"/>
      <c r="G111" s="111">
        <f t="shared" si="43"/>
        <v>17404.207313026742</v>
      </c>
      <c r="H111" s="63">
        <v>163000</v>
      </c>
      <c r="I111" s="111">
        <f t="shared" si="38"/>
        <v>21633.817771584047</v>
      </c>
      <c r="J111" s="63">
        <v>231000</v>
      </c>
      <c r="K111" s="111">
        <f t="shared" si="28"/>
        <v>30658.968743778616</v>
      </c>
      <c r="L111" s="63"/>
      <c r="M111" s="63"/>
    </row>
    <row r="112" spans="1:15" x14ac:dyDescent="0.25">
      <c r="A112" s="109"/>
      <c r="B112" s="98"/>
      <c r="C112" s="151">
        <v>31</v>
      </c>
      <c r="D112" s="97" t="s">
        <v>39</v>
      </c>
      <c r="E112" s="99">
        <f>E111-E113-E114</f>
        <v>2543</v>
      </c>
      <c r="F112" s="100"/>
      <c r="G112" s="128">
        <f t="shared" si="43"/>
        <v>337.51410179839405</v>
      </c>
      <c r="H112" s="100">
        <f>H111-H113-H114-H115</f>
        <v>22288</v>
      </c>
      <c r="I112" s="128">
        <f t="shared" si="38"/>
        <v>2958.1259539451853</v>
      </c>
      <c r="J112" s="100">
        <f>J111-J113-J114</f>
        <v>216000</v>
      </c>
      <c r="K112" s="128">
        <f t="shared" si="28"/>
        <v>28668.126617559225</v>
      </c>
      <c r="L112" s="100"/>
      <c r="M112" s="100"/>
    </row>
    <row r="113" spans="1:15" x14ac:dyDescent="0.25">
      <c r="A113" s="91"/>
      <c r="B113" s="92"/>
      <c r="C113" s="148">
        <v>43</v>
      </c>
      <c r="D113" s="93" t="s">
        <v>76</v>
      </c>
      <c r="E113" s="94">
        <v>124408</v>
      </c>
      <c r="F113" s="95"/>
      <c r="G113" s="138">
        <f t="shared" si="43"/>
        <v>16511.779149246799</v>
      </c>
      <c r="H113" s="95">
        <v>136712</v>
      </c>
      <c r="I113" s="138">
        <f t="shared" si="38"/>
        <v>18144.800583980355</v>
      </c>
      <c r="J113" s="95">
        <v>0</v>
      </c>
      <c r="K113" s="138">
        <f t="shared" si="28"/>
        <v>0</v>
      </c>
      <c r="L113" s="95"/>
      <c r="M113" s="95"/>
    </row>
    <row r="114" spans="1:15" x14ac:dyDescent="0.25">
      <c r="A114" s="106"/>
      <c r="B114" s="107"/>
      <c r="C114" s="157">
        <v>52</v>
      </c>
      <c r="D114" s="85" t="s">
        <v>52</v>
      </c>
      <c r="E114" s="87">
        <v>4181</v>
      </c>
      <c r="F114" s="88"/>
      <c r="G114" s="129">
        <f t="shared" si="43"/>
        <v>554.91406198155153</v>
      </c>
      <c r="H114" s="88">
        <v>4000</v>
      </c>
      <c r="I114" s="129">
        <f t="shared" si="38"/>
        <v>530.89123365850423</v>
      </c>
      <c r="J114" s="88">
        <v>15000</v>
      </c>
      <c r="K114" s="129">
        <f t="shared" si="28"/>
        <v>1990.8421262193906</v>
      </c>
      <c r="L114" s="88"/>
      <c r="M114" s="88"/>
    </row>
    <row r="115" spans="1:15" x14ac:dyDescent="0.25">
      <c r="A115" s="172"/>
      <c r="B115" s="165"/>
      <c r="C115" s="166">
        <v>61</v>
      </c>
      <c r="D115" s="167" t="s">
        <v>155</v>
      </c>
      <c r="E115" s="168"/>
      <c r="F115" s="170"/>
      <c r="G115" s="169"/>
      <c r="H115" s="170"/>
      <c r="I115" s="169">
        <f>H115/7.5345</f>
        <v>0</v>
      </c>
      <c r="J115" s="170"/>
      <c r="K115" s="169"/>
      <c r="L115" s="170"/>
      <c r="M115" s="170"/>
    </row>
    <row r="116" spans="1:15" x14ac:dyDescent="0.25">
      <c r="A116" s="66"/>
      <c r="B116" s="75">
        <v>3222</v>
      </c>
      <c r="C116" s="152"/>
      <c r="D116" s="69" t="s">
        <v>94</v>
      </c>
      <c r="E116" s="62">
        <v>13729233</v>
      </c>
      <c r="F116" s="63"/>
      <c r="G116" s="111">
        <f t="shared" ref="G116:G147" si="44">E116/7.5345</f>
        <v>1822182.3611387615</v>
      </c>
      <c r="H116" s="63">
        <v>14973627</v>
      </c>
      <c r="I116" s="111">
        <f t="shared" si="38"/>
        <v>1987341.8275930719</v>
      </c>
      <c r="J116" s="63">
        <v>15435171</v>
      </c>
      <c r="K116" s="111">
        <f t="shared" si="28"/>
        <v>2048599.243479992</v>
      </c>
      <c r="L116" s="63"/>
      <c r="M116" s="63"/>
    </row>
    <row r="117" spans="1:15" x14ac:dyDescent="0.25">
      <c r="A117" s="109"/>
      <c r="B117" s="98"/>
      <c r="C117" s="151">
        <v>31</v>
      </c>
      <c r="D117" s="97" t="s">
        <v>39</v>
      </c>
      <c r="E117" s="99">
        <f>E116-E118-E119</f>
        <v>0</v>
      </c>
      <c r="F117" s="100"/>
      <c r="G117" s="128">
        <f t="shared" si="44"/>
        <v>0</v>
      </c>
      <c r="H117" s="100"/>
      <c r="I117" s="128">
        <f t="shared" si="38"/>
        <v>0</v>
      </c>
      <c r="J117" s="100">
        <f>J116-J118-J119</f>
        <v>1794770</v>
      </c>
      <c r="K117" s="128">
        <f t="shared" si="28"/>
        <v>238206.9148583184</v>
      </c>
      <c r="L117" s="100"/>
      <c r="M117" s="100"/>
    </row>
    <row r="118" spans="1:15" x14ac:dyDescent="0.25">
      <c r="A118" s="91"/>
      <c r="B118" s="92"/>
      <c r="C118" s="148">
        <v>43</v>
      </c>
      <c r="D118" s="93" t="s">
        <v>76</v>
      </c>
      <c r="E118" s="94">
        <v>13724167</v>
      </c>
      <c r="F118" s="95"/>
      <c r="G118" s="138">
        <f t="shared" si="44"/>
        <v>1821509.9873913331</v>
      </c>
      <c r="H118" s="95">
        <f>H116-H119</f>
        <v>14966627</v>
      </c>
      <c r="I118" s="138">
        <f t="shared" si="38"/>
        <v>1986412.7679341694</v>
      </c>
      <c r="J118" s="95">
        <v>13630401</v>
      </c>
      <c r="K118" s="138">
        <f t="shared" si="28"/>
        <v>1809065.1005375274</v>
      </c>
      <c r="L118" s="95"/>
      <c r="M118" s="95"/>
    </row>
    <row r="119" spans="1:15" x14ac:dyDescent="0.25">
      <c r="A119" s="106"/>
      <c r="B119" s="107"/>
      <c r="C119" s="157">
        <v>52</v>
      </c>
      <c r="D119" s="85" t="s">
        <v>52</v>
      </c>
      <c r="E119" s="87">
        <v>5066</v>
      </c>
      <c r="F119" s="88"/>
      <c r="G119" s="129">
        <f t="shared" si="44"/>
        <v>672.37374742849556</v>
      </c>
      <c r="H119" s="88">
        <v>7000</v>
      </c>
      <c r="I119" s="129">
        <f t="shared" si="38"/>
        <v>929.05965890238235</v>
      </c>
      <c r="J119" s="88">
        <v>10000</v>
      </c>
      <c r="K119" s="129">
        <f t="shared" si="28"/>
        <v>1327.2280841462605</v>
      </c>
      <c r="L119" s="88"/>
      <c r="M119" s="88"/>
    </row>
    <row r="120" spans="1:15" x14ac:dyDescent="0.25">
      <c r="A120" s="66"/>
      <c r="B120" s="75">
        <v>3223</v>
      </c>
      <c r="C120" s="152"/>
      <c r="D120" s="69" t="s">
        <v>95</v>
      </c>
      <c r="E120" s="62">
        <v>277864</v>
      </c>
      <c r="F120" s="63"/>
      <c r="G120" s="111">
        <f t="shared" si="44"/>
        <v>36878.89043732165</v>
      </c>
      <c r="H120" s="63">
        <v>265000</v>
      </c>
      <c r="I120" s="111">
        <f t="shared" si="38"/>
        <v>35171.544229875901</v>
      </c>
      <c r="J120" s="63">
        <v>440000</v>
      </c>
      <c r="K120" s="111">
        <f t="shared" si="28"/>
        <v>58398.03570243546</v>
      </c>
      <c r="L120" s="63"/>
      <c r="M120" s="63"/>
    </row>
    <row r="121" spans="1:15" x14ac:dyDescent="0.25">
      <c r="A121" s="106"/>
      <c r="B121" s="107"/>
      <c r="C121" s="157">
        <v>52</v>
      </c>
      <c r="D121" s="85" t="s">
        <v>52</v>
      </c>
      <c r="E121" s="87">
        <v>1000</v>
      </c>
      <c r="F121" s="88"/>
      <c r="G121" s="129">
        <f t="shared" si="44"/>
        <v>132.72280841462606</v>
      </c>
      <c r="H121" s="88">
        <v>1000</v>
      </c>
      <c r="I121" s="129">
        <f t="shared" si="38"/>
        <v>132.72280841462606</v>
      </c>
      <c r="J121" s="88">
        <v>1000</v>
      </c>
      <c r="K121" s="129">
        <f t="shared" si="28"/>
        <v>132.72280841462606</v>
      </c>
      <c r="L121" s="88"/>
      <c r="M121" s="88"/>
      <c r="O121" s="78"/>
    </row>
    <row r="122" spans="1:15" x14ac:dyDescent="0.25">
      <c r="A122" s="60"/>
      <c r="B122" s="83"/>
      <c r="C122" s="156">
        <v>11</v>
      </c>
      <c r="D122" s="55" t="s">
        <v>20</v>
      </c>
      <c r="E122" s="57">
        <v>4064</v>
      </c>
      <c r="F122" s="58"/>
      <c r="G122" s="130">
        <f t="shared" si="44"/>
        <v>539.38549339704025</v>
      </c>
      <c r="H122" s="58">
        <v>7500</v>
      </c>
      <c r="I122" s="130">
        <f t="shared" si="38"/>
        <v>995.4210631096953</v>
      </c>
      <c r="J122" s="58">
        <v>7500</v>
      </c>
      <c r="K122" s="130">
        <f t="shared" si="28"/>
        <v>995.4210631096953</v>
      </c>
      <c r="L122" s="58"/>
      <c r="M122" s="58"/>
      <c r="O122" s="78"/>
    </row>
    <row r="123" spans="1:15" x14ac:dyDescent="0.25">
      <c r="A123" s="91"/>
      <c r="B123" s="92"/>
      <c r="C123" s="148">
        <v>43</v>
      </c>
      <c r="D123" s="93" t="s">
        <v>76</v>
      </c>
      <c r="E123" s="94">
        <v>172800</v>
      </c>
      <c r="F123" s="95"/>
      <c r="G123" s="138">
        <f t="shared" si="44"/>
        <v>22934.501294047383</v>
      </c>
      <c r="H123" s="95">
        <v>200000</v>
      </c>
      <c r="I123" s="138">
        <f t="shared" si="38"/>
        <v>26544.56168292521</v>
      </c>
      <c r="J123" s="95">
        <v>0</v>
      </c>
      <c r="K123" s="138">
        <f t="shared" si="28"/>
        <v>0</v>
      </c>
      <c r="L123" s="95"/>
      <c r="M123" s="95"/>
      <c r="O123" s="78"/>
    </row>
    <row r="124" spans="1:15" x14ac:dyDescent="0.25">
      <c r="A124" s="109"/>
      <c r="B124" s="98"/>
      <c r="C124" s="151">
        <v>31</v>
      </c>
      <c r="D124" s="97" t="s">
        <v>39</v>
      </c>
      <c r="E124" s="99">
        <v>100000</v>
      </c>
      <c r="F124" s="100"/>
      <c r="G124" s="128">
        <f t="shared" si="44"/>
        <v>13272.280841462605</v>
      </c>
      <c r="H124" s="100">
        <f>H120-H121-H122-H123</f>
        <v>56500</v>
      </c>
      <c r="I124" s="128">
        <f t="shared" si="38"/>
        <v>7498.838675426372</v>
      </c>
      <c r="J124" s="100">
        <f>J120-J121-J122-J123</f>
        <v>431500</v>
      </c>
      <c r="K124" s="128">
        <f t="shared" si="28"/>
        <v>57269.89183091114</v>
      </c>
      <c r="L124" s="100"/>
      <c r="M124" s="100"/>
      <c r="O124" s="78"/>
    </row>
    <row r="125" spans="1:15" ht="25.5" x14ac:dyDescent="0.25">
      <c r="A125" s="66"/>
      <c r="B125" s="75">
        <v>3224</v>
      </c>
      <c r="C125" s="152"/>
      <c r="D125" s="69" t="s">
        <v>96</v>
      </c>
      <c r="E125" s="62">
        <v>2267</v>
      </c>
      <c r="F125" s="63"/>
      <c r="G125" s="111">
        <f t="shared" si="44"/>
        <v>300.88260667595722</v>
      </c>
      <c r="H125" s="63">
        <v>8500</v>
      </c>
      <c r="I125" s="111">
        <f t="shared" si="38"/>
        <v>1128.1438715243214</v>
      </c>
      <c r="J125" s="63">
        <v>20000</v>
      </c>
      <c r="K125" s="111">
        <f t="shared" si="28"/>
        <v>2654.4561682925209</v>
      </c>
      <c r="L125" s="63"/>
      <c r="M125" s="63"/>
    </row>
    <row r="126" spans="1:15" x14ac:dyDescent="0.25">
      <c r="A126" s="109"/>
      <c r="B126" s="98"/>
      <c r="C126" s="151">
        <v>31</v>
      </c>
      <c r="D126" s="97" t="s">
        <v>39</v>
      </c>
      <c r="E126" s="99">
        <v>2267</v>
      </c>
      <c r="F126" s="100"/>
      <c r="G126" s="128">
        <f t="shared" si="44"/>
        <v>300.88260667595722</v>
      </c>
      <c r="H126" s="100">
        <v>8500</v>
      </c>
      <c r="I126" s="128">
        <f t="shared" si="38"/>
        <v>1128.1438715243214</v>
      </c>
      <c r="J126" s="100">
        <v>20000</v>
      </c>
      <c r="K126" s="128">
        <f t="shared" si="28"/>
        <v>2654.4561682925209</v>
      </c>
      <c r="L126" s="100"/>
      <c r="M126" s="100"/>
    </row>
    <row r="127" spans="1:15" x14ac:dyDescent="0.25">
      <c r="A127" s="66"/>
      <c r="B127" s="75">
        <v>3225</v>
      </c>
      <c r="C127" s="152"/>
      <c r="D127" s="69" t="s">
        <v>97</v>
      </c>
      <c r="E127" s="62">
        <v>60816</v>
      </c>
      <c r="F127" s="63"/>
      <c r="G127" s="111">
        <f t="shared" si="44"/>
        <v>8071.6703165438976</v>
      </c>
      <c r="H127" s="63">
        <v>50000</v>
      </c>
      <c r="I127" s="111">
        <f t="shared" si="38"/>
        <v>6636.1404207313026</v>
      </c>
      <c r="J127" s="63">
        <v>100000</v>
      </c>
      <c r="K127" s="111">
        <f t="shared" si="28"/>
        <v>13272.280841462605</v>
      </c>
      <c r="L127" s="63"/>
      <c r="M127" s="63"/>
      <c r="O127" s="78"/>
    </row>
    <row r="128" spans="1:15" x14ac:dyDescent="0.25">
      <c r="A128" s="60"/>
      <c r="B128" s="83"/>
      <c r="C128" s="156">
        <v>11</v>
      </c>
      <c r="D128" s="55" t="s">
        <v>20</v>
      </c>
      <c r="E128" s="57">
        <v>20760</v>
      </c>
      <c r="F128" s="58"/>
      <c r="G128" s="130">
        <f t="shared" si="44"/>
        <v>2755.3255026876368</v>
      </c>
      <c r="H128" s="58">
        <v>8400</v>
      </c>
      <c r="I128" s="130">
        <f t="shared" ref="I128:I160" si="45">H128/7.5345</f>
        <v>1114.8715906828588</v>
      </c>
      <c r="J128" s="58">
        <v>8400</v>
      </c>
      <c r="K128" s="130">
        <f t="shared" ref="K128:K193" si="46">J128/7.5345</f>
        <v>1114.8715906828588</v>
      </c>
      <c r="L128" s="58"/>
      <c r="M128" s="58"/>
    </row>
    <row r="129" spans="1:13" x14ac:dyDescent="0.25">
      <c r="A129" s="106"/>
      <c r="B129" s="107"/>
      <c r="C129" s="157">
        <v>52</v>
      </c>
      <c r="D129" s="85" t="s">
        <v>52</v>
      </c>
      <c r="E129" s="87">
        <v>563</v>
      </c>
      <c r="F129" s="88"/>
      <c r="G129" s="129">
        <f t="shared" si="44"/>
        <v>74.722941137434461</v>
      </c>
      <c r="H129" s="88">
        <v>4500</v>
      </c>
      <c r="I129" s="129">
        <f t="shared" si="45"/>
        <v>597.25263786581718</v>
      </c>
      <c r="J129" s="88">
        <v>5000</v>
      </c>
      <c r="K129" s="129">
        <f t="shared" si="46"/>
        <v>663.61404207313024</v>
      </c>
      <c r="L129" s="88"/>
      <c r="M129" s="88"/>
    </row>
    <row r="130" spans="1:13" x14ac:dyDescent="0.25">
      <c r="A130" s="91"/>
      <c r="B130" s="92"/>
      <c r="C130" s="148">
        <v>43</v>
      </c>
      <c r="D130" s="93" t="s">
        <v>76</v>
      </c>
      <c r="E130" s="94">
        <f>E127-E128-E129-E132</f>
        <v>34493</v>
      </c>
      <c r="F130" s="95"/>
      <c r="G130" s="138">
        <f t="shared" si="44"/>
        <v>4578.0078306456962</v>
      </c>
      <c r="H130" s="95">
        <v>18500</v>
      </c>
      <c r="I130" s="138">
        <f t="shared" si="45"/>
        <v>2455.3719556705819</v>
      </c>
      <c r="J130" s="95"/>
      <c r="K130" s="138">
        <f t="shared" si="46"/>
        <v>0</v>
      </c>
      <c r="L130" s="95"/>
      <c r="M130" s="95"/>
    </row>
    <row r="131" spans="1:13" x14ac:dyDescent="0.25">
      <c r="A131" s="109"/>
      <c r="B131" s="98"/>
      <c r="C131" s="151">
        <v>31</v>
      </c>
      <c r="D131" s="97" t="s">
        <v>39</v>
      </c>
      <c r="E131" s="99"/>
      <c r="F131" s="100"/>
      <c r="G131" s="128">
        <f t="shared" si="44"/>
        <v>0</v>
      </c>
      <c r="H131" s="100">
        <f>H127-H128-H129-H130</f>
        <v>18600</v>
      </c>
      <c r="I131" s="128">
        <f t="shared" si="45"/>
        <v>2468.6442365120442</v>
      </c>
      <c r="J131" s="100">
        <f>J127-J128-J129-J130</f>
        <v>86600</v>
      </c>
      <c r="K131" s="128">
        <f t="shared" si="46"/>
        <v>11493.795208706615</v>
      </c>
      <c r="L131" s="100"/>
      <c r="M131" s="100"/>
    </row>
    <row r="132" spans="1:13" x14ac:dyDescent="0.25">
      <c r="A132" s="172"/>
      <c r="B132" s="165"/>
      <c r="C132" s="166">
        <v>61</v>
      </c>
      <c r="D132" s="167" t="s">
        <v>155</v>
      </c>
      <c r="E132" s="168">
        <v>5000</v>
      </c>
      <c r="F132" s="170"/>
      <c r="G132" s="169">
        <f t="shared" si="44"/>
        <v>663.61404207313024</v>
      </c>
      <c r="H132" s="170"/>
      <c r="I132" s="169"/>
      <c r="J132" s="170"/>
      <c r="K132" s="169"/>
      <c r="L132" s="170"/>
      <c r="M132" s="170"/>
    </row>
    <row r="133" spans="1:13" ht="25.5" x14ac:dyDescent="0.25">
      <c r="A133" s="66"/>
      <c r="B133" s="75">
        <v>3227</v>
      </c>
      <c r="C133" s="152"/>
      <c r="D133" s="69" t="s">
        <v>98</v>
      </c>
      <c r="E133" s="62">
        <v>51884</v>
      </c>
      <c r="F133" s="63"/>
      <c r="G133" s="111">
        <f t="shared" si="44"/>
        <v>6886.190191784458</v>
      </c>
      <c r="H133" s="63">
        <v>4781</v>
      </c>
      <c r="I133" s="111">
        <f t="shared" si="45"/>
        <v>634.54774703032717</v>
      </c>
      <c r="J133" s="63">
        <v>80000</v>
      </c>
      <c r="K133" s="111">
        <f t="shared" si="46"/>
        <v>10617.824673170084</v>
      </c>
      <c r="L133" s="63"/>
      <c r="M133" s="63"/>
    </row>
    <row r="134" spans="1:13" x14ac:dyDescent="0.25">
      <c r="A134" s="109"/>
      <c r="B134" s="98"/>
      <c r="C134" s="151">
        <v>31</v>
      </c>
      <c r="D134" s="97" t="s">
        <v>39</v>
      </c>
      <c r="E134" s="99">
        <f>E133-E135</f>
        <v>16884</v>
      </c>
      <c r="F134" s="100"/>
      <c r="G134" s="128">
        <f t="shared" si="44"/>
        <v>2240.891897272546</v>
      </c>
      <c r="H134" s="100">
        <v>4781</v>
      </c>
      <c r="I134" s="128">
        <f t="shared" si="45"/>
        <v>634.54774703032717</v>
      </c>
      <c r="J134" s="100">
        <v>80000</v>
      </c>
      <c r="K134" s="128">
        <f t="shared" si="46"/>
        <v>10617.824673170084</v>
      </c>
      <c r="L134" s="100"/>
      <c r="M134" s="100"/>
    </row>
    <row r="135" spans="1:13" x14ac:dyDescent="0.25">
      <c r="A135" s="132"/>
      <c r="B135" s="133"/>
      <c r="C135" s="158">
        <v>43</v>
      </c>
      <c r="D135" s="134" t="s">
        <v>76</v>
      </c>
      <c r="E135" s="126">
        <v>35000</v>
      </c>
      <c r="F135" s="125"/>
      <c r="G135" s="171">
        <f t="shared" si="44"/>
        <v>4645.298294511912</v>
      </c>
      <c r="H135" s="125"/>
      <c r="I135" s="171">
        <f t="shared" si="45"/>
        <v>0</v>
      </c>
      <c r="J135" s="125"/>
      <c r="K135" s="171">
        <f t="shared" si="46"/>
        <v>0</v>
      </c>
      <c r="L135" s="125"/>
      <c r="M135" s="125"/>
    </row>
    <row r="136" spans="1:13" x14ac:dyDescent="0.25">
      <c r="A136" s="66"/>
      <c r="B136" s="75">
        <v>3231</v>
      </c>
      <c r="C136" s="152"/>
      <c r="D136" s="69" t="s">
        <v>99</v>
      </c>
      <c r="E136" s="62">
        <v>130145</v>
      </c>
      <c r="F136" s="63"/>
      <c r="G136" s="111">
        <f t="shared" si="44"/>
        <v>17273.209901121507</v>
      </c>
      <c r="H136" s="63">
        <v>136050</v>
      </c>
      <c r="I136" s="111">
        <f t="shared" si="45"/>
        <v>18056.938084809874</v>
      </c>
      <c r="J136" s="63">
        <v>150000</v>
      </c>
      <c r="K136" s="111">
        <f t="shared" si="46"/>
        <v>19908.421262193908</v>
      </c>
      <c r="L136" s="63"/>
      <c r="M136" s="63"/>
    </row>
    <row r="137" spans="1:13" x14ac:dyDescent="0.25">
      <c r="A137" s="106"/>
      <c r="B137" s="107"/>
      <c r="C137" s="157">
        <v>52</v>
      </c>
      <c r="D137" s="85" t="s">
        <v>52</v>
      </c>
      <c r="E137" s="87">
        <v>1128</v>
      </c>
      <c r="F137" s="88"/>
      <c r="G137" s="129">
        <f t="shared" si="44"/>
        <v>149.71132789169818</v>
      </c>
      <c r="H137" s="88">
        <v>1340</v>
      </c>
      <c r="I137" s="129">
        <f t="shared" si="45"/>
        <v>177.84856327559891</v>
      </c>
      <c r="J137" s="88">
        <v>1340</v>
      </c>
      <c r="K137" s="129">
        <f t="shared" si="46"/>
        <v>177.84856327559891</v>
      </c>
      <c r="L137" s="88"/>
      <c r="M137" s="88"/>
    </row>
    <row r="138" spans="1:13" x14ac:dyDescent="0.25">
      <c r="A138" s="91"/>
      <c r="B138" s="92"/>
      <c r="C138" s="148">
        <v>43</v>
      </c>
      <c r="D138" s="93" t="s">
        <v>76</v>
      </c>
      <c r="E138" s="94">
        <v>2001</v>
      </c>
      <c r="F138" s="95"/>
      <c r="G138" s="138">
        <f t="shared" si="44"/>
        <v>265.57833963766672</v>
      </c>
      <c r="H138" s="95">
        <v>80000</v>
      </c>
      <c r="I138" s="138">
        <f t="shared" si="45"/>
        <v>10617.824673170084</v>
      </c>
      <c r="J138" s="95"/>
      <c r="K138" s="138">
        <f t="shared" si="46"/>
        <v>0</v>
      </c>
      <c r="L138" s="95"/>
      <c r="M138" s="95"/>
    </row>
    <row r="139" spans="1:13" x14ac:dyDescent="0.25">
      <c r="A139" s="109"/>
      <c r="B139" s="98"/>
      <c r="C139" s="151">
        <v>31</v>
      </c>
      <c r="D139" s="97" t="s">
        <v>39</v>
      </c>
      <c r="E139" s="99">
        <f>E136-E137-E138</f>
        <v>127016</v>
      </c>
      <c r="F139" s="100"/>
      <c r="G139" s="128">
        <f t="shared" si="44"/>
        <v>16857.920233592144</v>
      </c>
      <c r="H139" s="100">
        <f>H136-H137-H138</f>
        <v>54710</v>
      </c>
      <c r="I139" s="128">
        <f t="shared" si="45"/>
        <v>7261.2648483641906</v>
      </c>
      <c r="J139" s="100">
        <f>J136-J137-J138</f>
        <v>148660</v>
      </c>
      <c r="K139" s="128">
        <f t="shared" si="46"/>
        <v>19730.572698918309</v>
      </c>
      <c r="L139" s="100"/>
      <c r="M139" s="100"/>
    </row>
    <row r="140" spans="1:13" ht="25.5" x14ac:dyDescent="0.25">
      <c r="A140" s="66"/>
      <c r="B140" s="75">
        <v>3232</v>
      </c>
      <c r="C140" s="152"/>
      <c r="D140" s="69" t="s">
        <v>100</v>
      </c>
      <c r="E140" s="62">
        <v>215442</v>
      </c>
      <c r="F140" s="63"/>
      <c r="G140" s="111">
        <f t="shared" si="44"/>
        <v>28594.067290463863</v>
      </c>
      <c r="H140" s="63">
        <v>262000</v>
      </c>
      <c r="I140" s="111">
        <f t="shared" si="45"/>
        <v>34773.375804632022</v>
      </c>
      <c r="J140" s="63">
        <v>300000</v>
      </c>
      <c r="K140" s="111">
        <f t="shared" si="46"/>
        <v>39816.842524387816</v>
      </c>
      <c r="L140" s="63"/>
      <c r="M140" s="63"/>
    </row>
    <row r="141" spans="1:13" x14ac:dyDescent="0.25">
      <c r="A141" s="59"/>
      <c r="B141" s="55"/>
      <c r="C141" s="149">
        <v>44</v>
      </c>
      <c r="D141" s="56" t="s">
        <v>80</v>
      </c>
      <c r="E141" s="57">
        <v>75000</v>
      </c>
      <c r="F141" s="58"/>
      <c r="G141" s="130">
        <f t="shared" si="44"/>
        <v>9954.2106310969539</v>
      </c>
      <c r="H141" s="58">
        <v>91703</v>
      </c>
      <c r="I141" s="130">
        <f t="shared" si="45"/>
        <v>12171.079700046452</v>
      </c>
      <c r="J141" s="58">
        <v>42100</v>
      </c>
      <c r="K141" s="130">
        <f t="shared" si="46"/>
        <v>5587.6302342557565</v>
      </c>
      <c r="L141" s="58"/>
      <c r="M141" s="58"/>
    </row>
    <row r="142" spans="1:13" x14ac:dyDescent="0.25">
      <c r="A142" s="106"/>
      <c r="B142" s="107"/>
      <c r="C142" s="157">
        <v>52</v>
      </c>
      <c r="D142" s="85" t="s">
        <v>52</v>
      </c>
      <c r="E142" s="87">
        <v>500</v>
      </c>
      <c r="F142" s="88"/>
      <c r="G142" s="129">
        <f t="shared" si="44"/>
        <v>66.361404207313029</v>
      </c>
      <c r="H142" s="88">
        <v>500</v>
      </c>
      <c r="I142" s="129">
        <f t="shared" si="45"/>
        <v>66.361404207313029</v>
      </c>
      <c r="J142" s="88">
        <v>500</v>
      </c>
      <c r="K142" s="129">
        <f t="shared" si="46"/>
        <v>66.361404207313029</v>
      </c>
      <c r="L142" s="88"/>
      <c r="M142" s="88"/>
    </row>
    <row r="143" spans="1:13" x14ac:dyDescent="0.25">
      <c r="A143" s="91"/>
      <c r="B143" s="92"/>
      <c r="C143" s="148">
        <v>43</v>
      </c>
      <c r="D143" s="93" t="s">
        <v>76</v>
      </c>
      <c r="E143" s="94">
        <v>139942</v>
      </c>
      <c r="F143" s="95"/>
      <c r="G143" s="138">
        <f t="shared" si="44"/>
        <v>18573.4952551596</v>
      </c>
      <c r="H143" s="95">
        <f>H140-H141-H142</f>
        <v>169797</v>
      </c>
      <c r="I143" s="138">
        <f t="shared" si="45"/>
        <v>22535.93470037826</v>
      </c>
      <c r="J143" s="95">
        <v>0</v>
      </c>
      <c r="K143" s="138">
        <f t="shared" si="46"/>
        <v>0</v>
      </c>
      <c r="L143" s="95"/>
      <c r="M143" s="95"/>
    </row>
    <row r="144" spans="1:13" x14ac:dyDescent="0.25">
      <c r="A144" s="109"/>
      <c r="B144" s="98"/>
      <c r="C144" s="151">
        <v>31</v>
      </c>
      <c r="D144" s="97" t="s">
        <v>39</v>
      </c>
      <c r="E144" s="99">
        <f>E140-E141-E142-E143</f>
        <v>0</v>
      </c>
      <c r="F144" s="100"/>
      <c r="G144" s="128">
        <f t="shared" si="44"/>
        <v>0</v>
      </c>
      <c r="H144" s="100"/>
      <c r="I144" s="128">
        <f t="shared" si="45"/>
        <v>0</v>
      </c>
      <c r="J144" s="100">
        <f>J140-J141-J142-J143</f>
        <v>257400</v>
      </c>
      <c r="K144" s="128">
        <f t="shared" si="46"/>
        <v>34162.850885924745</v>
      </c>
      <c r="L144" s="100"/>
      <c r="M144" s="100"/>
    </row>
    <row r="145" spans="1:16" x14ac:dyDescent="0.25">
      <c r="A145" s="66"/>
      <c r="B145" s="75">
        <v>3233</v>
      </c>
      <c r="C145" s="152"/>
      <c r="D145" s="69" t="s">
        <v>101</v>
      </c>
      <c r="E145" s="62">
        <v>3040</v>
      </c>
      <c r="F145" s="63"/>
      <c r="G145" s="111">
        <f t="shared" si="44"/>
        <v>403.4773375804632</v>
      </c>
      <c r="H145" s="63">
        <v>24000</v>
      </c>
      <c r="I145" s="111">
        <f t="shared" si="45"/>
        <v>3185.3474019510249</v>
      </c>
      <c r="J145" s="63">
        <v>25000</v>
      </c>
      <c r="K145" s="111">
        <f t="shared" si="46"/>
        <v>3318.0702103656513</v>
      </c>
      <c r="L145" s="63"/>
      <c r="M145" s="63"/>
    </row>
    <row r="146" spans="1:16" x14ac:dyDescent="0.25">
      <c r="A146" s="109"/>
      <c r="B146" s="98"/>
      <c r="C146" s="151">
        <v>31</v>
      </c>
      <c r="D146" s="97" t="s">
        <v>39</v>
      </c>
      <c r="E146" s="99">
        <v>3040</v>
      </c>
      <c r="F146" s="100"/>
      <c r="G146" s="128">
        <f t="shared" si="44"/>
        <v>403.4773375804632</v>
      </c>
      <c r="H146" s="100">
        <v>24000</v>
      </c>
      <c r="I146" s="128">
        <f t="shared" si="45"/>
        <v>3185.3474019510249</v>
      </c>
      <c r="J146" s="100">
        <v>25000</v>
      </c>
      <c r="K146" s="128">
        <f t="shared" si="46"/>
        <v>3318.0702103656513</v>
      </c>
      <c r="L146" s="100"/>
      <c r="M146" s="100"/>
    </row>
    <row r="147" spans="1:16" x14ac:dyDescent="0.25">
      <c r="A147" s="66"/>
      <c r="B147" s="75">
        <v>3234</v>
      </c>
      <c r="C147" s="152"/>
      <c r="D147" s="69" t="s">
        <v>102</v>
      </c>
      <c r="E147" s="62">
        <v>133981</v>
      </c>
      <c r="F147" s="63"/>
      <c r="G147" s="111">
        <f t="shared" si="44"/>
        <v>17782.334594200012</v>
      </c>
      <c r="H147" s="63">
        <v>140000</v>
      </c>
      <c r="I147" s="111">
        <f t="shared" si="45"/>
        <v>18581.193178047648</v>
      </c>
      <c r="J147" s="63">
        <v>150000</v>
      </c>
      <c r="K147" s="111">
        <f t="shared" si="46"/>
        <v>19908.421262193908</v>
      </c>
      <c r="L147" s="63"/>
      <c r="M147" s="63"/>
    </row>
    <row r="148" spans="1:16" x14ac:dyDescent="0.25">
      <c r="A148" s="91"/>
      <c r="B148" s="92"/>
      <c r="C148" s="148">
        <v>43</v>
      </c>
      <c r="D148" s="93" t="s">
        <v>76</v>
      </c>
      <c r="E148" s="94">
        <v>133481</v>
      </c>
      <c r="F148" s="95"/>
      <c r="G148" s="138">
        <f t="shared" ref="G148:G179" si="47">E148/7.5345</f>
        <v>17715.973189992699</v>
      </c>
      <c r="H148" s="95">
        <f>H147-H149</f>
        <v>139500</v>
      </c>
      <c r="I148" s="138">
        <f t="shared" si="45"/>
        <v>18514.831773840335</v>
      </c>
      <c r="J148" s="95">
        <v>0</v>
      </c>
      <c r="K148" s="138">
        <f t="shared" si="46"/>
        <v>0</v>
      </c>
      <c r="L148" s="95"/>
      <c r="M148" s="95"/>
    </row>
    <row r="149" spans="1:16" x14ac:dyDescent="0.25">
      <c r="A149" s="106"/>
      <c r="B149" s="107"/>
      <c r="C149" s="157">
        <v>52</v>
      </c>
      <c r="D149" s="85" t="s">
        <v>52</v>
      </c>
      <c r="E149" s="87">
        <v>500</v>
      </c>
      <c r="F149" s="88"/>
      <c r="G149" s="129">
        <f t="shared" si="47"/>
        <v>66.361404207313029</v>
      </c>
      <c r="H149" s="88">
        <v>500</v>
      </c>
      <c r="I149" s="129">
        <f t="shared" si="45"/>
        <v>66.361404207313029</v>
      </c>
      <c r="J149" s="88">
        <v>500</v>
      </c>
      <c r="K149" s="129">
        <f t="shared" si="46"/>
        <v>66.361404207313029</v>
      </c>
      <c r="L149" s="88"/>
      <c r="M149" s="88"/>
    </row>
    <row r="150" spans="1:16" x14ac:dyDescent="0.25">
      <c r="A150" s="109"/>
      <c r="B150" s="98"/>
      <c r="C150" s="151">
        <v>31</v>
      </c>
      <c r="D150" s="97" t="s">
        <v>39</v>
      </c>
      <c r="E150" s="99">
        <f>E147-E148-E149</f>
        <v>0</v>
      </c>
      <c r="F150" s="100"/>
      <c r="G150" s="128">
        <f t="shared" si="47"/>
        <v>0</v>
      </c>
      <c r="H150" s="100"/>
      <c r="I150" s="128">
        <f t="shared" si="45"/>
        <v>0</v>
      </c>
      <c r="J150" s="100">
        <f>J147-J149</f>
        <v>149500</v>
      </c>
      <c r="K150" s="128">
        <f t="shared" si="46"/>
        <v>19842.059857986595</v>
      </c>
      <c r="L150" s="100"/>
      <c r="M150" s="100"/>
    </row>
    <row r="151" spans="1:16" x14ac:dyDescent="0.25">
      <c r="A151" s="66"/>
      <c r="B151" s="75">
        <v>3235</v>
      </c>
      <c r="C151" s="152"/>
      <c r="D151" s="69" t="s">
        <v>103</v>
      </c>
      <c r="E151" s="62">
        <v>24681</v>
      </c>
      <c r="F151" s="63"/>
      <c r="G151" s="111">
        <f t="shared" si="47"/>
        <v>3275.7316344813853</v>
      </c>
      <c r="H151" s="63">
        <v>30000</v>
      </c>
      <c r="I151" s="111">
        <f t="shared" si="45"/>
        <v>3981.6842524387812</v>
      </c>
      <c r="J151" s="63">
        <v>40000</v>
      </c>
      <c r="K151" s="111">
        <f t="shared" si="46"/>
        <v>5308.9123365850419</v>
      </c>
      <c r="L151" s="63"/>
      <c r="M151" s="63"/>
    </row>
    <row r="152" spans="1:16" x14ac:dyDescent="0.25">
      <c r="A152" s="91"/>
      <c r="B152" s="92"/>
      <c r="C152" s="148">
        <v>43</v>
      </c>
      <c r="D152" s="93" t="s">
        <v>76</v>
      </c>
      <c r="E152" s="94">
        <f>E151-E153</f>
        <v>23380</v>
      </c>
      <c r="F152" s="95"/>
      <c r="G152" s="138">
        <f t="shared" si="47"/>
        <v>3103.0592607339568</v>
      </c>
      <c r="H152" s="95">
        <v>30000</v>
      </c>
      <c r="I152" s="138">
        <f t="shared" si="45"/>
        <v>3981.6842524387812</v>
      </c>
      <c r="J152" s="95">
        <v>40000</v>
      </c>
      <c r="K152" s="138">
        <f t="shared" si="46"/>
        <v>5308.9123365850419</v>
      </c>
      <c r="L152" s="95"/>
      <c r="M152" s="95"/>
    </row>
    <row r="153" spans="1:16" x14ac:dyDescent="0.25">
      <c r="A153" s="106"/>
      <c r="B153" s="107"/>
      <c r="C153" s="157">
        <v>52</v>
      </c>
      <c r="D153" s="85" t="s">
        <v>52</v>
      </c>
      <c r="E153" s="87">
        <v>1301</v>
      </c>
      <c r="F153" s="88"/>
      <c r="G153" s="129">
        <f t="shared" si="47"/>
        <v>172.67237374742848</v>
      </c>
      <c r="H153" s="88"/>
      <c r="I153" s="129">
        <f t="shared" si="45"/>
        <v>0</v>
      </c>
      <c r="J153" s="88"/>
      <c r="K153" s="129">
        <f t="shared" si="46"/>
        <v>0</v>
      </c>
      <c r="L153" s="88"/>
      <c r="M153" s="88"/>
    </row>
    <row r="154" spans="1:16" x14ac:dyDescent="0.25">
      <c r="A154" s="66"/>
      <c r="B154" s="75">
        <v>3236</v>
      </c>
      <c r="C154" s="152"/>
      <c r="D154" s="69" t="s">
        <v>104</v>
      </c>
      <c r="E154" s="62">
        <v>303454</v>
      </c>
      <c r="F154" s="63"/>
      <c r="G154" s="111">
        <f t="shared" si="47"/>
        <v>40275.267104651932</v>
      </c>
      <c r="H154" s="63">
        <v>352000</v>
      </c>
      <c r="I154" s="111">
        <f t="shared" si="45"/>
        <v>46718.428561948371</v>
      </c>
      <c r="J154" s="63">
        <v>400000</v>
      </c>
      <c r="K154" s="111">
        <f t="shared" si="46"/>
        <v>53089.123365850421</v>
      </c>
      <c r="L154" s="63"/>
      <c r="M154" s="63"/>
    </row>
    <row r="155" spans="1:16" x14ac:dyDescent="0.25">
      <c r="A155" s="96"/>
      <c r="B155" s="98"/>
      <c r="C155" s="151">
        <v>31</v>
      </c>
      <c r="D155" s="97" t="s">
        <v>39</v>
      </c>
      <c r="E155" s="99">
        <f>E154-E156-E157</f>
        <v>270985</v>
      </c>
      <c r="F155" s="100"/>
      <c r="G155" s="128">
        <f t="shared" si="47"/>
        <v>35965.890238237436</v>
      </c>
      <c r="H155" s="100">
        <f>H154-H156-H157</f>
        <v>321900</v>
      </c>
      <c r="I155" s="128">
        <f t="shared" si="45"/>
        <v>42723.472028668126</v>
      </c>
      <c r="J155" s="100">
        <f>J154-J156-J157</f>
        <v>369900</v>
      </c>
      <c r="K155" s="128">
        <f t="shared" si="46"/>
        <v>49094.166832570176</v>
      </c>
      <c r="L155" s="100"/>
      <c r="M155" s="100"/>
    </row>
    <row r="156" spans="1:16" x14ac:dyDescent="0.25">
      <c r="A156" s="106"/>
      <c r="B156" s="107"/>
      <c r="C156" s="157">
        <v>52</v>
      </c>
      <c r="D156" s="85" t="s">
        <v>52</v>
      </c>
      <c r="E156" s="87">
        <v>310</v>
      </c>
      <c r="F156" s="88"/>
      <c r="G156" s="129">
        <f t="shared" si="47"/>
        <v>41.144070608534072</v>
      </c>
      <c r="H156" s="88">
        <v>1000</v>
      </c>
      <c r="I156" s="129">
        <f t="shared" si="45"/>
        <v>132.72280841462606</v>
      </c>
      <c r="J156" s="88">
        <v>1000</v>
      </c>
      <c r="K156" s="129">
        <f t="shared" si="46"/>
        <v>132.72280841462606</v>
      </c>
      <c r="L156" s="88"/>
      <c r="M156" s="88"/>
    </row>
    <row r="157" spans="1:16" x14ac:dyDescent="0.25">
      <c r="A157" s="60"/>
      <c r="B157" s="83"/>
      <c r="C157" s="156">
        <v>11</v>
      </c>
      <c r="D157" s="55" t="s">
        <v>20</v>
      </c>
      <c r="E157" s="57">
        <v>32159</v>
      </c>
      <c r="F157" s="58"/>
      <c r="G157" s="130">
        <f t="shared" si="47"/>
        <v>4268.2327958059586</v>
      </c>
      <c r="H157" s="58">
        <v>29100</v>
      </c>
      <c r="I157" s="130">
        <f t="shared" si="45"/>
        <v>3862.2337248656181</v>
      </c>
      <c r="J157" s="58">
        <v>29100</v>
      </c>
      <c r="K157" s="130">
        <f t="shared" si="46"/>
        <v>3862.2337248656181</v>
      </c>
      <c r="L157" s="58"/>
      <c r="M157" s="58"/>
    </row>
    <row r="158" spans="1:16" x14ac:dyDescent="0.25">
      <c r="A158" s="66"/>
      <c r="B158" s="75">
        <v>3237</v>
      </c>
      <c r="C158" s="152"/>
      <c r="D158" s="69" t="s">
        <v>105</v>
      </c>
      <c r="E158" s="62">
        <v>402649</v>
      </c>
      <c r="F158" s="63"/>
      <c r="G158" s="111">
        <f t="shared" si="47"/>
        <v>53440.70608534076</v>
      </c>
      <c r="H158" s="63">
        <v>473310</v>
      </c>
      <c r="I158" s="111">
        <f t="shared" si="45"/>
        <v>62819.032450726656</v>
      </c>
      <c r="J158" s="63">
        <v>500000</v>
      </c>
      <c r="K158" s="111">
        <f t="shared" si="46"/>
        <v>66361.404207313026</v>
      </c>
      <c r="L158" s="63"/>
      <c r="M158" s="63"/>
      <c r="P158" s="78"/>
    </row>
    <row r="159" spans="1:16" x14ac:dyDescent="0.25">
      <c r="A159" s="106"/>
      <c r="B159" s="107"/>
      <c r="C159" s="157">
        <v>52</v>
      </c>
      <c r="D159" s="85" t="s">
        <v>52</v>
      </c>
      <c r="E159" s="87">
        <v>191202</v>
      </c>
      <c r="F159" s="88"/>
      <c r="G159" s="129">
        <f t="shared" si="47"/>
        <v>25376.866414493328</v>
      </c>
      <c r="H159" s="88">
        <v>264160</v>
      </c>
      <c r="I159" s="129">
        <f t="shared" si="45"/>
        <v>35060.057070807619</v>
      </c>
      <c r="J159" s="88">
        <v>270000</v>
      </c>
      <c r="K159" s="129">
        <f t="shared" si="46"/>
        <v>35835.158271949032</v>
      </c>
      <c r="L159" s="88"/>
      <c r="M159" s="88"/>
      <c r="P159" s="78"/>
    </row>
    <row r="160" spans="1:16" x14ac:dyDescent="0.25">
      <c r="A160" s="91"/>
      <c r="B160" s="92"/>
      <c r="C160" s="148">
        <v>43</v>
      </c>
      <c r="D160" s="93" t="s">
        <v>76</v>
      </c>
      <c r="E160" s="94">
        <v>101229</v>
      </c>
      <c r="F160" s="95"/>
      <c r="G160" s="138">
        <f t="shared" si="47"/>
        <v>13435.397173004179</v>
      </c>
      <c r="H160" s="95">
        <v>65961</v>
      </c>
      <c r="I160" s="138">
        <f t="shared" si="45"/>
        <v>8754.529165837148</v>
      </c>
      <c r="J160" s="95">
        <v>0</v>
      </c>
      <c r="K160" s="138">
        <f t="shared" si="46"/>
        <v>0</v>
      </c>
      <c r="L160" s="95"/>
      <c r="M160" s="95"/>
      <c r="P160" s="78"/>
    </row>
    <row r="161" spans="1:16" x14ac:dyDescent="0.25">
      <c r="A161" s="96"/>
      <c r="B161" s="98"/>
      <c r="C161" s="151">
        <v>31</v>
      </c>
      <c r="D161" s="97" t="s">
        <v>39</v>
      </c>
      <c r="E161" s="99">
        <f>E158-E159-E160</f>
        <v>110218</v>
      </c>
      <c r="F161" s="100"/>
      <c r="G161" s="128">
        <f t="shared" si="47"/>
        <v>14628.442497843254</v>
      </c>
      <c r="H161" s="100">
        <f>H158-H159-H160</f>
        <v>143189</v>
      </c>
      <c r="I161" s="128">
        <f t="shared" ref="I161:I193" si="48">H161/7.5345</f>
        <v>19004.446214081891</v>
      </c>
      <c r="J161" s="100">
        <f>J158-J159-J160</f>
        <v>230000</v>
      </c>
      <c r="K161" s="128">
        <f t="shared" si="46"/>
        <v>30526.24593536399</v>
      </c>
      <c r="L161" s="100"/>
      <c r="M161" s="100"/>
      <c r="P161" s="78"/>
    </row>
    <row r="162" spans="1:16" x14ac:dyDescent="0.25">
      <c r="A162" s="66"/>
      <c r="B162" s="75">
        <v>3238</v>
      </c>
      <c r="C162" s="152"/>
      <c r="D162" s="69" t="s">
        <v>106</v>
      </c>
      <c r="E162" s="62">
        <v>293949</v>
      </c>
      <c r="F162" s="63"/>
      <c r="G162" s="111">
        <f t="shared" si="47"/>
        <v>39013.736810670911</v>
      </c>
      <c r="H162" s="63">
        <v>300000</v>
      </c>
      <c r="I162" s="111">
        <f t="shared" si="48"/>
        <v>39816.842524387816</v>
      </c>
      <c r="J162" s="63">
        <v>320000</v>
      </c>
      <c r="K162" s="111">
        <f t="shared" si="46"/>
        <v>42471.298692680335</v>
      </c>
      <c r="L162" s="63"/>
      <c r="M162" s="63"/>
    </row>
    <row r="163" spans="1:16" x14ac:dyDescent="0.25">
      <c r="A163" s="96"/>
      <c r="B163" s="98"/>
      <c r="C163" s="151">
        <v>31</v>
      </c>
      <c r="D163" s="97" t="s">
        <v>39</v>
      </c>
      <c r="E163" s="99">
        <f>E162-E164-E165</f>
        <v>180432</v>
      </c>
      <c r="F163" s="100"/>
      <c r="G163" s="128">
        <f t="shared" si="47"/>
        <v>23947.441767867807</v>
      </c>
      <c r="H163" s="100">
        <f>H162-H164-H165</f>
        <v>59500</v>
      </c>
      <c r="I163" s="128">
        <f t="shared" si="48"/>
        <v>7897.0071006702501</v>
      </c>
      <c r="J163" s="100">
        <f>J162-J164-J165</f>
        <v>89500</v>
      </c>
      <c r="K163" s="128">
        <f t="shared" si="46"/>
        <v>11878.69135310903</v>
      </c>
      <c r="L163" s="100"/>
      <c r="M163" s="100"/>
    </row>
    <row r="164" spans="1:16" x14ac:dyDescent="0.25">
      <c r="A164" s="59"/>
      <c r="B164" s="55"/>
      <c r="C164" s="149">
        <v>44</v>
      </c>
      <c r="D164" s="56" t="s">
        <v>80</v>
      </c>
      <c r="E164" s="57">
        <v>113000</v>
      </c>
      <c r="F164" s="58"/>
      <c r="G164" s="130">
        <f t="shared" si="47"/>
        <v>14997.677350852744</v>
      </c>
      <c r="H164" s="58">
        <v>240000</v>
      </c>
      <c r="I164" s="130">
        <f t="shared" si="48"/>
        <v>31853.474019510249</v>
      </c>
      <c r="J164" s="58">
        <v>230000</v>
      </c>
      <c r="K164" s="130">
        <f t="shared" si="46"/>
        <v>30526.24593536399</v>
      </c>
      <c r="L164" s="58"/>
      <c r="M164" s="58"/>
    </row>
    <row r="165" spans="1:16" x14ac:dyDescent="0.25">
      <c r="A165" s="106"/>
      <c r="B165" s="107"/>
      <c r="C165" s="157">
        <v>52</v>
      </c>
      <c r="D165" s="85" t="s">
        <v>52</v>
      </c>
      <c r="E165" s="87">
        <v>517</v>
      </c>
      <c r="F165" s="88"/>
      <c r="G165" s="129">
        <f t="shared" si="47"/>
        <v>68.61769195036166</v>
      </c>
      <c r="H165" s="88">
        <v>500</v>
      </c>
      <c r="I165" s="129">
        <f t="shared" si="48"/>
        <v>66.361404207313029</v>
      </c>
      <c r="J165" s="88">
        <v>500</v>
      </c>
      <c r="K165" s="129">
        <f t="shared" si="46"/>
        <v>66.361404207313029</v>
      </c>
      <c r="L165" s="88"/>
      <c r="M165" s="88"/>
    </row>
    <row r="166" spans="1:16" x14ac:dyDescent="0.25">
      <c r="A166" s="66"/>
      <c r="B166" s="75">
        <v>3239</v>
      </c>
      <c r="C166" s="152"/>
      <c r="D166" s="69" t="s">
        <v>107</v>
      </c>
      <c r="E166" s="62">
        <v>309529</v>
      </c>
      <c r="F166" s="63"/>
      <c r="G166" s="111">
        <f t="shared" si="47"/>
        <v>41081.558165770788</v>
      </c>
      <c r="H166" s="63">
        <v>385000</v>
      </c>
      <c r="I166" s="111">
        <f t="shared" si="48"/>
        <v>51098.281239631026</v>
      </c>
      <c r="J166" s="63">
        <v>380000</v>
      </c>
      <c r="K166" s="111">
        <f t="shared" si="46"/>
        <v>50434.667197557901</v>
      </c>
      <c r="L166" s="63"/>
      <c r="M166" s="63"/>
    </row>
    <row r="167" spans="1:16" x14ac:dyDescent="0.25">
      <c r="A167" s="96"/>
      <c r="B167" s="98"/>
      <c r="C167" s="151">
        <v>31</v>
      </c>
      <c r="D167" s="97" t="s">
        <v>39</v>
      </c>
      <c r="E167" s="99">
        <v>0</v>
      </c>
      <c r="F167" s="100"/>
      <c r="G167" s="128">
        <f t="shared" si="47"/>
        <v>0</v>
      </c>
      <c r="H167" s="100">
        <f>H166-H168-H169</f>
        <v>42500</v>
      </c>
      <c r="I167" s="128">
        <f t="shared" si="48"/>
        <v>5640.7193576216068</v>
      </c>
      <c r="J167" s="100">
        <f>J166-J168-J169</f>
        <v>335000</v>
      </c>
      <c r="K167" s="128">
        <f t="shared" si="46"/>
        <v>44462.140818899723</v>
      </c>
      <c r="L167" s="100"/>
      <c r="M167" s="100"/>
    </row>
    <row r="168" spans="1:16" x14ac:dyDescent="0.25">
      <c r="A168" s="91"/>
      <c r="B168" s="92"/>
      <c r="C168" s="148">
        <v>43</v>
      </c>
      <c r="D168" s="93" t="s">
        <v>76</v>
      </c>
      <c r="E168" s="94">
        <v>287953</v>
      </c>
      <c r="F168" s="95"/>
      <c r="G168" s="138">
        <f t="shared" si="47"/>
        <v>38217.930851416815</v>
      </c>
      <c r="H168" s="95">
        <v>300000</v>
      </c>
      <c r="I168" s="138">
        <f t="shared" si="48"/>
        <v>39816.842524387816</v>
      </c>
      <c r="J168" s="95">
        <v>0</v>
      </c>
      <c r="K168" s="138">
        <f t="shared" si="46"/>
        <v>0</v>
      </c>
      <c r="L168" s="95"/>
      <c r="M168" s="95"/>
    </row>
    <row r="169" spans="1:16" x14ac:dyDescent="0.25">
      <c r="A169" s="106"/>
      <c r="B169" s="107"/>
      <c r="C169" s="157">
        <v>52</v>
      </c>
      <c r="D169" s="85" t="s">
        <v>52</v>
      </c>
      <c r="E169" s="87">
        <v>21576</v>
      </c>
      <c r="F169" s="88"/>
      <c r="G169" s="129">
        <f t="shared" si="47"/>
        <v>2863.6273143539715</v>
      </c>
      <c r="H169" s="88">
        <v>42500</v>
      </c>
      <c r="I169" s="129">
        <f t="shared" si="48"/>
        <v>5640.7193576216068</v>
      </c>
      <c r="J169" s="88">
        <v>45000</v>
      </c>
      <c r="K169" s="129">
        <f t="shared" si="46"/>
        <v>5972.5263786581718</v>
      </c>
      <c r="L169" s="88"/>
      <c r="M169" s="88"/>
    </row>
    <row r="170" spans="1:16" ht="38.25" x14ac:dyDescent="0.25">
      <c r="A170" s="66"/>
      <c r="B170" s="75">
        <v>3291</v>
      </c>
      <c r="C170" s="152"/>
      <c r="D170" s="69" t="s">
        <v>108</v>
      </c>
      <c r="E170" s="62">
        <v>68035</v>
      </c>
      <c r="F170" s="63"/>
      <c r="G170" s="111">
        <f t="shared" si="47"/>
        <v>9029.7962704890833</v>
      </c>
      <c r="H170" s="63">
        <v>56333</v>
      </c>
      <c r="I170" s="111">
        <f t="shared" si="48"/>
        <v>7476.6739664211291</v>
      </c>
      <c r="J170" s="63">
        <v>70000</v>
      </c>
      <c r="K170" s="111">
        <f t="shared" si="46"/>
        <v>9290.596589023824</v>
      </c>
      <c r="L170" s="63"/>
      <c r="M170" s="63"/>
    </row>
    <row r="171" spans="1:16" x14ac:dyDescent="0.25">
      <c r="A171" s="96"/>
      <c r="B171" s="98"/>
      <c r="C171" s="151">
        <v>31</v>
      </c>
      <c r="D171" s="97" t="s">
        <v>39</v>
      </c>
      <c r="E171" s="99">
        <v>68035</v>
      </c>
      <c r="F171" s="100"/>
      <c r="G171" s="128">
        <f t="shared" si="47"/>
        <v>9029.7962704890833</v>
      </c>
      <c r="H171" s="100">
        <v>56333</v>
      </c>
      <c r="I171" s="128">
        <f t="shared" si="48"/>
        <v>7476.6739664211291</v>
      </c>
      <c r="J171" s="100">
        <v>70000</v>
      </c>
      <c r="K171" s="128">
        <f t="shared" si="46"/>
        <v>9290.596589023824</v>
      </c>
      <c r="L171" s="100"/>
      <c r="M171" s="100"/>
    </row>
    <row r="172" spans="1:16" x14ac:dyDescent="0.25">
      <c r="A172" s="66"/>
      <c r="B172" s="75">
        <v>3292</v>
      </c>
      <c r="C172" s="152"/>
      <c r="D172" s="69" t="s">
        <v>109</v>
      </c>
      <c r="E172" s="62">
        <v>75254</v>
      </c>
      <c r="F172" s="63"/>
      <c r="G172" s="111">
        <f t="shared" si="47"/>
        <v>9987.9222244342691</v>
      </c>
      <c r="H172" s="63">
        <v>86000</v>
      </c>
      <c r="I172" s="111">
        <f t="shared" si="48"/>
        <v>11414.16152365784</v>
      </c>
      <c r="J172" s="63">
        <v>100000</v>
      </c>
      <c r="K172" s="111">
        <f t="shared" si="46"/>
        <v>13272.280841462605</v>
      </c>
      <c r="L172" s="63"/>
      <c r="M172" s="63"/>
    </row>
    <row r="173" spans="1:16" x14ac:dyDescent="0.25">
      <c r="A173" s="96"/>
      <c r="B173" s="98"/>
      <c r="C173" s="151">
        <v>31</v>
      </c>
      <c r="D173" s="97" t="s">
        <v>39</v>
      </c>
      <c r="E173" s="99">
        <f>E172-E174</f>
        <v>34099</v>
      </c>
      <c r="F173" s="100"/>
      <c r="G173" s="128">
        <f t="shared" si="47"/>
        <v>4525.7150441303338</v>
      </c>
      <c r="H173" s="100">
        <f>H172-H174</f>
        <v>36000</v>
      </c>
      <c r="I173" s="128">
        <f t="shared" si="48"/>
        <v>4778.0211029265374</v>
      </c>
      <c r="J173" s="100">
        <v>100000</v>
      </c>
      <c r="K173" s="128">
        <f t="shared" si="46"/>
        <v>13272.280841462605</v>
      </c>
      <c r="L173" s="100"/>
      <c r="M173" s="100"/>
      <c r="O173" s="78"/>
    </row>
    <row r="174" spans="1:16" x14ac:dyDescent="0.25">
      <c r="A174" s="91"/>
      <c r="B174" s="92"/>
      <c r="C174" s="148">
        <v>43</v>
      </c>
      <c r="D174" s="93" t="s">
        <v>76</v>
      </c>
      <c r="E174" s="94">
        <v>41155</v>
      </c>
      <c r="F174" s="95"/>
      <c r="G174" s="138">
        <f t="shared" si="47"/>
        <v>5462.2071803039353</v>
      </c>
      <c r="H174" s="95">
        <v>50000</v>
      </c>
      <c r="I174" s="138">
        <f t="shared" si="48"/>
        <v>6636.1404207313026</v>
      </c>
      <c r="J174" s="95"/>
      <c r="K174" s="138">
        <f t="shared" si="46"/>
        <v>0</v>
      </c>
      <c r="L174" s="95"/>
      <c r="M174" s="95"/>
      <c r="O174" s="78"/>
    </row>
    <row r="175" spans="1:16" x14ac:dyDescent="0.25">
      <c r="A175" s="66"/>
      <c r="B175" s="75">
        <v>3293</v>
      </c>
      <c r="C175" s="152"/>
      <c r="D175" s="69" t="s">
        <v>110</v>
      </c>
      <c r="E175" s="62">
        <v>2480</v>
      </c>
      <c r="F175" s="63"/>
      <c r="G175" s="111">
        <f t="shared" si="47"/>
        <v>329.15256486827258</v>
      </c>
      <c r="H175" s="63">
        <v>35000</v>
      </c>
      <c r="I175" s="111">
        <f t="shared" si="48"/>
        <v>4645.298294511912</v>
      </c>
      <c r="J175" s="63">
        <v>40000</v>
      </c>
      <c r="K175" s="111">
        <f t="shared" si="46"/>
        <v>5308.9123365850419</v>
      </c>
      <c r="L175" s="63"/>
      <c r="M175" s="63"/>
      <c r="O175" s="78"/>
    </row>
    <row r="176" spans="1:16" x14ac:dyDescent="0.25">
      <c r="A176" s="96"/>
      <c r="B176" s="98"/>
      <c r="C176" s="151">
        <v>31</v>
      </c>
      <c r="D176" s="97" t="s">
        <v>39</v>
      </c>
      <c r="E176" s="99">
        <f>E175-E177-E178</f>
        <v>381</v>
      </c>
      <c r="F176" s="100"/>
      <c r="G176" s="128">
        <f t="shared" si="47"/>
        <v>50.567390005972527</v>
      </c>
      <c r="H176" s="100">
        <f>H175-H177-H178</f>
        <v>27300</v>
      </c>
      <c r="I176" s="128">
        <f t="shared" si="48"/>
        <v>3623.3326697192911</v>
      </c>
      <c r="J176" s="100">
        <f>J175-J177-J178</f>
        <v>16800</v>
      </c>
      <c r="K176" s="128">
        <f t="shared" si="46"/>
        <v>2229.7431813657176</v>
      </c>
      <c r="L176" s="100"/>
      <c r="M176" s="100"/>
    </row>
    <row r="177" spans="1:16" x14ac:dyDescent="0.25">
      <c r="A177" s="172"/>
      <c r="B177" s="165"/>
      <c r="C177" s="166">
        <v>61</v>
      </c>
      <c r="D177" s="167" t="s">
        <v>155</v>
      </c>
      <c r="E177" s="168">
        <v>599</v>
      </c>
      <c r="F177" s="170"/>
      <c r="G177" s="169">
        <f t="shared" si="47"/>
        <v>79.500962240361005</v>
      </c>
      <c r="H177" s="170">
        <v>2200</v>
      </c>
      <c r="I177" s="169">
        <f>H177/7.5345</f>
        <v>291.99017851217729</v>
      </c>
      <c r="J177" s="170">
        <v>3200</v>
      </c>
      <c r="K177" s="169">
        <f>J177/7.5345</f>
        <v>424.71298692680335</v>
      </c>
      <c r="L177" s="170"/>
      <c r="M177" s="170"/>
    </row>
    <row r="178" spans="1:16" x14ac:dyDescent="0.25">
      <c r="A178" s="106"/>
      <c r="B178" s="107"/>
      <c r="C178" s="157">
        <v>52</v>
      </c>
      <c r="D178" s="85" t="s">
        <v>52</v>
      </c>
      <c r="E178" s="87">
        <v>1500</v>
      </c>
      <c r="F178" s="88"/>
      <c r="G178" s="129">
        <f t="shared" si="47"/>
        <v>199.08421262193906</v>
      </c>
      <c r="H178" s="88">
        <v>5500</v>
      </c>
      <c r="I178" s="129">
        <f t="shared" si="48"/>
        <v>729.97544628044329</v>
      </c>
      <c r="J178" s="88">
        <v>20000</v>
      </c>
      <c r="K178" s="129">
        <f t="shared" si="46"/>
        <v>2654.4561682925209</v>
      </c>
      <c r="L178" s="88"/>
      <c r="M178" s="88"/>
    </row>
    <row r="179" spans="1:16" x14ac:dyDescent="0.25">
      <c r="A179" s="66"/>
      <c r="B179" s="75">
        <v>3294</v>
      </c>
      <c r="C179" s="152"/>
      <c r="D179" s="69" t="s">
        <v>111</v>
      </c>
      <c r="E179" s="62">
        <v>11467</v>
      </c>
      <c r="F179" s="63"/>
      <c r="G179" s="111">
        <f t="shared" si="47"/>
        <v>1521.9324440905168</v>
      </c>
      <c r="H179" s="63">
        <v>13000</v>
      </c>
      <c r="I179" s="111">
        <f t="shared" si="48"/>
        <v>1725.3965093901386</v>
      </c>
      <c r="J179" s="63">
        <v>13000</v>
      </c>
      <c r="K179" s="111">
        <f t="shared" si="46"/>
        <v>1725.3965093901386</v>
      </c>
      <c r="L179" s="63"/>
      <c r="M179" s="63"/>
    </row>
    <row r="180" spans="1:16" x14ac:dyDescent="0.25">
      <c r="A180" s="96"/>
      <c r="B180" s="98"/>
      <c r="C180" s="151">
        <v>31</v>
      </c>
      <c r="D180" s="97" t="s">
        <v>39</v>
      </c>
      <c r="E180" s="99">
        <v>11467</v>
      </c>
      <c r="F180" s="100"/>
      <c r="G180" s="128">
        <f t="shared" ref="G180:G216" si="49">E180/7.5345</f>
        <v>1521.9324440905168</v>
      </c>
      <c r="H180" s="100">
        <v>13000</v>
      </c>
      <c r="I180" s="128">
        <f t="shared" si="48"/>
        <v>1725.3965093901386</v>
      </c>
      <c r="J180" s="100">
        <v>13000</v>
      </c>
      <c r="K180" s="128">
        <f t="shared" si="46"/>
        <v>1725.3965093901386</v>
      </c>
      <c r="L180" s="100"/>
      <c r="M180" s="100"/>
    </row>
    <row r="181" spans="1:16" x14ac:dyDescent="0.25">
      <c r="A181" s="66"/>
      <c r="B181" s="75">
        <v>3295</v>
      </c>
      <c r="C181" s="152"/>
      <c r="D181" s="69" t="s">
        <v>112</v>
      </c>
      <c r="E181" s="62">
        <v>650</v>
      </c>
      <c r="F181" s="63"/>
      <c r="G181" s="111">
        <f t="shared" si="49"/>
        <v>86.269825469506927</v>
      </c>
      <c r="H181" s="63">
        <v>1600</v>
      </c>
      <c r="I181" s="111">
        <f t="shared" si="48"/>
        <v>212.35649346340168</v>
      </c>
      <c r="J181" s="63">
        <v>2000</v>
      </c>
      <c r="K181" s="111">
        <f t="shared" si="46"/>
        <v>265.44561682925212</v>
      </c>
      <c r="L181" s="63"/>
      <c r="M181" s="63"/>
    </row>
    <row r="182" spans="1:16" x14ac:dyDescent="0.25">
      <c r="A182" s="96"/>
      <c r="B182" s="98"/>
      <c r="C182" s="151">
        <v>31</v>
      </c>
      <c r="D182" s="97" t="s">
        <v>39</v>
      </c>
      <c r="E182" s="99">
        <v>650</v>
      </c>
      <c r="F182" s="100"/>
      <c r="G182" s="128">
        <f t="shared" si="49"/>
        <v>86.269825469506927</v>
      </c>
      <c r="H182" s="100">
        <v>1600</v>
      </c>
      <c r="I182" s="128">
        <f t="shared" si="48"/>
        <v>212.35649346340168</v>
      </c>
      <c r="J182" s="100">
        <v>2000</v>
      </c>
      <c r="K182" s="128">
        <f t="shared" si="46"/>
        <v>265.44561682925212</v>
      </c>
      <c r="L182" s="100"/>
      <c r="M182" s="100"/>
    </row>
    <row r="183" spans="1:16" ht="25.5" x14ac:dyDescent="0.25">
      <c r="A183" s="66"/>
      <c r="B183" s="75">
        <v>3299</v>
      </c>
      <c r="C183" s="152"/>
      <c r="D183" s="69" t="s">
        <v>113</v>
      </c>
      <c r="E183" s="62">
        <v>33520</v>
      </c>
      <c r="F183" s="63"/>
      <c r="G183" s="111">
        <f t="shared" si="49"/>
        <v>4448.8685380582647</v>
      </c>
      <c r="H183" s="63">
        <v>60000</v>
      </c>
      <c r="I183" s="111">
        <f t="shared" si="48"/>
        <v>7963.3685048775624</v>
      </c>
      <c r="J183" s="63">
        <v>60000</v>
      </c>
      <c r="K183" s="111">
        <f t="shared" si="46"/>
        <v>7963.3685048775624</v>
      </c>
      <c r="L183" s="63"/>
      <c r="M183" s="63"/>
    </row>
    <row r="184" spans="1:16" x14ac:dyDescent="0.25">
      <c r="A184" s="96"/>
      <c r="B184" s="98"/>
      <c r="C184" s="151">
        <v>31</v>
      </c>
      <c r="D184" s="97" t="s">
        <v>39</v>
      </c>
      <c r="E184" s="99">
        <f>E183-E185</f>
        <v>26714</v>
      </c>
      <c r="F184" s="100"/>
      <c r="G184" s="128">
        <f t="shared" si="49"/>
        <v>3545.5571039883203</v>
      </c>
      <c r="H184" s="100">
        <v>57000</v>
      </c>
      <c r="I184" s="128">
        <f t="shared" si="48"/>
        <v>7565.2000796336843</v>
      </c>
      <c r="J184" s="100">
        <v>57000</v>
      </c>
      <c r="K184" s="128">
        <f t="shared" si="46"/>
        <v>7565.2000796336843</v>
      </c>
      <c r="L184" s="100"/>
      <c r="M184" s="100"/>
    </row>
    <row r="185" spans="1:16" x14ac:dyDescent="0.25">
      <c r="A185" s="106"/>
      <c r="B185" s="107"/>
      <c r="C185" s="157">
        <v>52</v>
      </c>
      <c r="D185" s="85" t="s">
        <v>52</v>
      </c>
      <c r="E185" s="87">
        <v>6806</v>
      </c>
      <c r="F185" s="88"/>
      <c r="G185" s="129">
        <f t="shared" si="49"/>
        <v>903.31143406994488</v>
      </c>
      <c r="H185" s="88">
        <v>3000</v>
      </c>
      <c r="I185" s="129">
        <f t="shared" si="48"/>
        <v>398.16842524387812</v>
      </c>
      <c r="J185" s="88">
        <v>3000</v>
      </c>
      <c r="K185" s="129">
        <f t="shared" si="46"/>
        <v>398.16842524387812</v>
      </c>
      <c r="L185" s="88"/>
      <c r="M185" s="88"/>
    </row>
    <row r="186" spans="1:16" x14ac:dyDescent="0.25">
      <c r="A186" s="66"/>
      <c r="B186" s="73">
        <v>34</v>
      </c>
      <c r="C186" s="152"/>
      <c r="D186" s="65" t="s">
        <v>114</v>
      </c>
      <c r="E186" s="111">
        <f>E188+E190+E192</f>
        <v>27586</v>
      </c>
      <c r="F186" s="48"/>
      <c r="G186" s="111">
        <f t="shared" si="49"/>
        <v>3661.2913929258743</v>
      </c>
      <c r="H186" s="48">
        <f>H189+H193</f>
        <v>20002</v>
      </c>
      <c r="I186" s="111">
        <f t="shared" si="48"/>
        <v>2654.7216139093503</v>
      </c>
      <c r="J186" s="48">
        <f>J188</f>
        <v>20000</v>
      </c>
      <c r="K186" s="111">
        <f t="shared" si="46"/>
        <v>2654.4561682925209</v>
      </c>
      <c r="L186" s="48">
        <v>2654</v>
      </c>
      <c r="M186" s="48">
        <v>2654</v>
      </c>
    </row>
    <row r="187" spans="1:16" x14ac:dyDescent="0.25">
      <c r="A187" s="96"/>
      <c r="B187" s="98"/>
      <c r="C187" s="151">
        <v>31</v>
      </c>
      <c r="D187" s="97" t="s">
        <v>39</v>
      </c>
      <c r="E187" s="128">
        <f>E189+E191+E193</f>
        <v>27586</v>
      </c>
      <c r="F187" s="128">
        <f t="shared" ref="F187:J187" si="50">F189+F191+F193</f>
        <v>4</v>
      </c>
      <c r="G187" s="128">
        <f t="shared" si="49"/>
        <v>3661.2913929258743</v>
      </c>
      <c r="H187" s="128">
        <f t="shared" si="50"/>
        <v>20002</v>
      </c>
      <c r="I187" s="128">
        <f t="shared" si="48"/>
        <v>2654.7216139093503</v>
      </c>
      <c r="J187" s="128">
        <f t="shared" si="50"/>
        <v>20000</v>
      </c>
      <c r="K187" s="128">
        <f t="shared" si="46"/>
        <v>2654.4561682925209</v>
      </c>
      <c r="L187" s="99">
        <v>2654</v>
      </c>
      <c r="M187" s="99">
        <v>2654</v>
      </c>
    </row>
    <row r="188" spans="1:16" ht="25.5" x14ac:dyDescent="0.25">
      <c r="A188" s="66"/>
      <c r="B188" s="75">
        <v>3431</v>
      </c>
      <c r="C188" s="152"/>
      <c r="D188" s="69" t="s">
        <v>115</v>
      </c>
      <c r="E188" s="62">
        <v>26658</v>
      </c>
      <c r="F188" s="63"/>
      <c r="G188" s="111">
        <f t="shared" si="49"/>
        <v>3538.1246267171014</v>
      </c>
      <c r="H188" s="63">
        <v>20000</v>
      </c>
      <c r="I188" s="111">
        <f t="shared" si="48"/>
        <v>2654.4561682925209</v>
      </c>
      <c r="J188" s="63">
        <v>20000</v>
      </c>
      <c r="K188" s="111">
        <f t="shared" si="46"/>
        <v>2654.4561682925209</v>
      </c>
      <c r="L188" s="63"/>
      <c r="M188" s="63"/>
    </row>
    <row r="189" spans="1:16" x14ac:dyDescent="0.25">
      <c r="A189" s="96"/>
      <c r="B189" s="98"/>
      <c r="C189" s="151">
        <v>31</v>
      </c>
      <c r="D189" s="97" t="s">
        <v>39</v>
      </c>
      <c r="E189" s="99">
        <v>26658</v>
      </c>
      <c r="F189" s="100"/>
      <c r="G189" s="128">
        <f t="shared" si="49"/>
        <v>3538.1246267171014</v>
      </c>
      <c r="H189" s="100">
        <v>20000</v>
      </c>
      <c r="I189" s="128">
        <f t="shared" si="48"/>
        <v>2654.4561682925209</v>
      </c>
      <c r="J189" s="100">
        <v>20000</v>
      </c>
      <c r="K189" s="128">
        <f t="shared" si="46"/>
        <v>2654.4561682925209</v>
      </c>
      <c r="L189" s="100"/>
      <c r="M189" s="100"/>
      <c r="O189" s="78"/>
    </row>
    <row r="190" spans="1:16" ht="38.25" x14ac:dyDescent="0.25">
      <c r="A190" s="66"/>
      <c r="B190" s="75">
        <v>3432</v>
      </c>
      <c r="C190" s="152"/>
      <c r="D190" s="69" t="s">
        <v>116</v>
      </c>
      <c r="E190" s="62">
        <v>924</v>
      </c>
      <c r="F190" s="63"/>
      <c r="G190" s="111">
        <f t="shared" si="49"/>
        <v>122.63587497511446</v>
      </c>
      <c r="H190" s="63">
        <v>0</v>
      </c>
      <c r="I190" s="111">
        <f t="shared" si="48"/>
        <v>0</v>
      </c>
      <c r="J190" s="63">
        <v>0</v>
      </c>
      <c r="K190" s="111">
        <f t="shared" si="46"/>
        <v>0</v>
      </c>
      <c r="L190" s="63"/>
      <c r="M190" s="63"/>
      <c r="O190" s="78"/>
    </row>
    <row r="191" spans="1:16" x14ac:dyDescent="0.25">
      <c r="A191" s="96"/>
      <c r="B191" s="98"/>
      <c r="C191" s="151">
        <v>31</v>
      </c>
      <c r="D191" s="97" t="s">
        <v>39</v>
      </c>
      <c r="E191" s="99">
        <v>924</v>
      </c>
      <c r="F191" s="100"/>
      <c r="G191" s="128">
        <f t="shared" si="49"/>
        <v>122.63587497511446</v>
      </c>
      <c r="H191" s="100"/>
      <c r="I191" s="128">
        <f t="shared" si="48"/>
        <v>0</v>
      </c>
      <c r="J191" s="100"/>
      <c r="K191" s="128">
        <f t="shared" si="46"/>
        <v>0</v>
      </c>
      <c r="L191" s="100"/>
      <c r="M191" s="100"/>
      <c r="P191" s="78"/>
    </row>
    <row r="192" spans="1:16" x14ac:dyDescent="0.25">
      <c r="A192" s="66"/>
      <c r="B192" s="75">
        <v>3433</v>
      </c>
      <c r="C192" s="152"/>
      <c r="D192" s="69" t="s">
        <v>117</v>
      </c>
      <c r="E192" s="62">
        <v>4</v>
      </c>
      <c r="F192" s="63"/>
      <c r="G192" s="111">
        <f t="shared" si="49"/>
        <v>0.53089123365850421</v>
      </c>
      <c r="H192" s="63">
        <v>2</v>
      </c>
      <c r="I192" s="111">
        <f t="shared" si="48"/>
        <v>0.26544561682925211</v>
      </c>
      <c r="J192" s="63">
        <v>0</v>
      </c>
      <c r="K192" s="111">
        <f t="shared" si="46"/>
        <v>0</v>
      </c>
      <c r="L192" s="63"/>
      <c r="M192" s="63"/>
    </row>
    <row r="193" spans="1:13" x14ac:dyDescent="0.25">
      <c r="A193" s="96"/>
      <c r="B193" s="98"/>
      <c r="C193" s="151">
        <v>31</v>
      </c>
      <c r="D193" s="97" t="s">
        <v>39</v>
      </c>
      <c r="E193" s="99">
        <v>4</v>
      </c>
      <c r="F193" s="100">
        <v>4</v>
      </c>
      <c r="G193" s="128">
        <f t="shared" si="49"/>
        <v>0.53089123365850421</v>
      </c>
      <c r="H193" s="100">
        <v>2</v>
      </c>
      <c r="I193" s="128">
        <f t="shared" si="48"/>
        <v>0.26544561682925211</v>
      </c>
      <c r="J193" s="100"/>
      <c r="K193" s="128">
        <f t="shared" si="46"/>
        <v>0</v>
      </c>
      <c r="L193" s="100"/>
      <c r="M193" s="100"/>
    </row>
    <row r="194" spans="1:13" ht="25.5" x14ac:dyDescent="0.25">
      <c r="A194" s="66"/>
      <c r="B194" s="65">
        <v>36</v>
      </c>
      <c r="C194" s="152"/>
      <c r="D194" s="65" t="s">
        <v>118</v>
      </c>
      <c r="E194" s="111">
        <f>E196</f>
        <v>243037</v>
      </c>
      <c r="F194" s="63"/>
      <c r="G194" s="111">
        <f t="shared" si="49"/>
        <v>32256.553188665472</v>
      </c>
      <c r="H194" s="63">
        <v>177000</v>
      </c>
      <c r="I194" s="111">
        <f t="shared" ref="I194:I226" si="51">H194/7.5345</f>
        <v>23491.937089388812</v>
      </c>
      <c r="J194" s="63">
        <f>J195</f>
        <v>37673</v>
      </c>
      <c r="K194" s="111">
        <f t="shared" ref="K194:K243" si="52">J194/7.5345</f>
        <v>5000.0663614042069</v>
      </c>
      <c r="L194" s="63">
        <v>0</v>
      </c>
      <c r="M194" s="63">
        <v>0</v>
      </c>
    </row>
    <row r="195" spans="1:13" x14ac:dyDescent="0.25">
      <c r="A195" s="106"/>
      <c r="B195" s="107"/>
      <c r="C195" s="157">
        <v>52</v>
      </c>
      <c r="D195" s="85" t="s">
        <v>52</v>
      </c>
      <c r="E195" s="129">
        <f>E194</f>
        <v>243037</v>
      </c>
      <c r="F195" s="129">
        <f t="shared" ref="F195:M195" si="53">F194</f>
        <v>0</v>
      </c>
      <c r="G195" s="129">
        <f t="shared" si="49"/>
        <v>32256.553188665472</v>
      </c>
      <c r="H195" s="129">
        <f t="shared" si="53"/>
        <v>177000</v>
      </c>
      <c r="I195" s="129">
        <f t="shared" si="51"/>
        <v>23491.937089388812</v>
      </c>
      <c r="J195" s="129">
        <f>J196</f>
        <v>37673</v>
      </c>
      <c r="K195" s="129">
        <f t="shared" si="52"/>
        <v>5000.0663614042069</v>
      </c>
      <c r="L195" s="129">
        <f t="shared" si="53"/>
        <v>0</v>
      </c>
      <c r="M195" s="129">
        <f t="shared" si="53"/>
        <v>0</v>
      </c>
    </row>
    <row r="196" spans="1:13" ht="38.25" x14ac:dyDescent="0.25">
      <c r="A196" s="66"/>
      <c r="B196" s="75">
        <v>3691</v>
      </c>
      <c r="C196" s="152"/>
      <c r="D196" s="69" t="s">
        <v>119</v>
      </c>
      <c r="E196" s="62">
        <v>243037</v>
      </c>
      <c r="F196" s="63"/>
      <c r="G196" s="111">
        <f t="shared" si="49"/>
        <v>32256.553188665472</v>
      </c>
      <c r="H196" s="63">
        <v>177000</v>
      </c>
      <c r="I196" s="111">
        <f t="shared" si="51"/>
        <v>23491.937089388812</v>
      </c>
      <c r="J196" s="63">
        <v>37673</v>
      </c>
      <c r="K196" s="111">
        <f t="shared" si="52"/>
        <v>5000.0663614042069</v>
      </c>
      <c r="L196" s="63"/>
      <c r="M196" s="63"/>
    </row>
    <row r="197" spans="1:13" x14ac:dyDescent="0.25">
      <c r="A197" s="106"/>
      <c r="B197" s="107"/>
      <c r="C197" s="157">
        <v>52</v>
      </c>
      <c r="D197" s="85" t="s">
        <v>52</v>
      </c>
      <c r="E197" s="87">
        <v>243037</v>
      </c>
      <c r="F197" s="88"/>
      <c r="G197" s="129">
        <f t="shared" si="49"/>
        <v>32256.553188665472</v>
      </c>
      <c r="H197" s="88">
        <v>177000</v>
      </c>
      <c r="I197" s="129">
        <f t="shared" si="51"/>
        <v>23491.937089388812</v>
      </c>
      <c r="J197" s="88">
        <v>37673</v>
      </c>
      <c r="K197" s="129">
        <f t="shared" si="52"/>
        <v>5000.0663614042069</v>
      </c>
      <c r="L197" s="88"/>
      <c r="M197" s="88"/>
    </row>
    <row r="198" spans="1:13" x14ac:dyDescent="0.25">
      <c r="A198" s="66"/>
      <c r="B198" s="65">
        <v>38</v>
      </c>
      <c r="C198" s="152"/>
      <c r="D198" s="65" t="s">
        <v>120</v>
      </c>
      <c r="E198" s="111">
        <v>1000</v>
      </c>
      <c r="F198" s="63"/>
      <c r="G198" s="111">
        <f t="shared" si="49"/>
        <v>132.72280841462606</v>
      </c>
      <c r="H198" s="63">
        <v>1000</v>
      </c>
      <c r="I198" s="111">
        <f t="shared" si="51"/>
        <v>132.72280841462606</v>
      </c>
      <c r="J198" s="63">
        <v>1000</v>
      </c>
      <c r="K198" s="111">
        <f t="shared" si="52"/>
        <v>132.72280841462606</v>
      </c>
      <c r="L198" s="63">
        <v>133</v>
      </c>
      <c r="M198" s="63">
        <v>133</v>
      </c>
    </row>
    <row r="199" spans="1:13" x14ac:dyDescent="0.25">
      <c r="A199" s="106"/>
      <c r="B199" s="107"/>
      <c r="C199" s="157">
        <v>52</v>
      </c>
      <c r="D199" s="85" t="s">
        <v>52</v>
      </c>
      <c r="E199" s="87">
        <v>1000</v>
      </c>
      <c r="F199" s="87">
        <v>1000</v>
      </c>
      <c r="G199" s="129">
        <f t="shared" si="49"/>
        <v>132.72280841462606</v>
      </c>
      <c r="H199" s="87">
        <v>1000</v>
      </c>
      <c r="I199" s="129">
        <f t="shared" si="51"/>
        <v>132.72280841462606</v>
      </c>
      <c r="J199" s="87">
        <v>1000</v>
      </c>
      <c r="K199" s="129">
        <f t="shared" si="52"/>
        <v>132.72280841462606</v>
      </c>
      <c r="L199" s="87">
        <v>133</v>
      </c>
      <c r="M199" s="87">
        <v>133</v>
      </c>
    </row>
    <row r="200" spans="1:13" x14ac:dyDescent="0.25">
      <c r="A200" s="66"/>
      <c r="B200" s="75">
        <v>3811</v>
      </c>
      <c r="C200" s="152"/>
      <c r="D200" s="69" t="s">
        <v>121</v>
      </c>
      <c r="E200" s="62">
        <v>1000</v>
      </c>
      <c r="F200" s="63"/>
      <c r="G200" s="111">
        <f t="shared" si="49"/>
        <v>132.72280841462606</v>
      </c>
      <c r="H200" s="63">
        <v>1000</v>
      </c>
      <c r="I200" s="111">
        <f t="shared" si="51"/>
        <v>132.72280841462606</v>
      </c>
      <c r="J200" s="63">
        <v>1000</v>
      </c>
      <c r="K200" s="111">
        <f t="shared" si="52"/>
        <v>132.72280841462606</v>
      </c>
      <c r="L200" s="63"/>
      <c r="M200" s="63"/>
    </row>
    <row r="201" spans="1:13" x14ac:dyDescent="0.25">
      <c r="A201" s="106"/>
      <c r="B201" s="107"/>
      <c r="C201" s="157">
        <v>52</v>
      </c>
      <c r="D201" s="85" t="s">
        <v>52</v>
      </c>
      <c r="E201" s="87">
        <v>1000</v>
      </c>
      <c r="F201" s="87">
        <v>1000</v>
      </c>
      <c r="G201" s="129">
        <f t="shared" si="49"/>
        <v>132.72280841462606</v>
      </c>
      <c r="H201" s="87">
        <v>1000</v>
      </c>
      <c r="I201" s="129">
        <f t="shared" si="51"/>
        <v>132.72280841462606</v>
      </c>
      <c r="J201" s="87">
        <v>1000</v>
      </c>
      <c r="K201" s="129">
        <f t="shared" si="52"/>
        <v>132.72280841462606</v>
      </c>
      <c r="L201" s="87">
        <v>133</v>
      </c>
      <c r="M201" s="87">
        <v>133</v>
      </c>
    </row>
    <row r="202" spans="1:13" x14ac:dyDescent="0.25">
      <c r="A202" s="66"/>
      <c r="B202" s="65"/>
      <c r="C202" s="152"/>
      <c r="D202" s="65"/>
      <c r="E202" s="62"/>
      <c r="F202" s="63"/>
      <c r="G202" s="111">
        <f t="shared" si="49"/>
        <v>0</v>
      </c>
      <c r="H202" s="63"/>
      <c r="I202" s="111">
        <f t="shared" si="51"/>
        <v>0</v>
      </c>
      <c r="J202" s="63"/>
      <c r="K202" s="111">
        <f t="shared" si="52"/>
        <v>0</v>
      </c>
      <c r="L202" s="63"/>
      <c r="M202" s="63"/>
    </row>
    <row r="203" spans="1:13" ht="25.5" x14ac:dyDescent="0.25">
      <c r="A203" s="67">
        <v>4</v>
      </c>
      <c r="B203" s="68"/>
      <c r="C203" s="159"/>
      <c r="D203" s="72" t="s">
        <v>26</v>
      </c>
      <c r="E203" s="111">
        <f>E204+E212+E236</f>
        <v>2918156</v>
      </c>
      <c r="F203" s="111">
        <f>F204+F212+F236</f>
        <v>0</v>
      </c>
      <c r="G203" s="111">
        <f t="shared" si="49"/>
        <v>387305.85971199151</v>
      </c>
      <c r="H203" s="111">
        <f>H204+H212+H236</f>
        <v>12480819</v>
      </c>
      <c r="I203" s="111">
        <f t="shared" si="51"/>
        <v>1656489.3489946246</v>
      </c>
      <c r="J203" s="111">
        <f>J204+J212+J236</f>
        <v>3050000</v>
      </c>
      <c r="K203" s="111">
        <f t="shared" si="52"/>
        <v>404804.56566460943</v>
      </c>
      <c r="L203" s="111">
        <f>L204+L212+L236</f>
        <v>83616</v>
      </c>
      <c r="M203" s="111">
        <f>M204+M212+M236</f>
        <v>83616</v>
      </c>
    </row>
    <row r="204" spans="1:13" ht="38.25" x14ac:dyDescent="0.25">
      <c r="A204" s="69"/>
      <c r="B204" s="65">
        <v>41</v>
      </c>
      <c r="C204" s="146"/>
      <c r="D204" s="65" t="s">
        <v>27</v>
      </c>
      <c r="E204" s="111">
        <f>E210+E207</f>
        <v>45824</v>
      </c>
      <c r="F204" s="63"/>
      <c r="G204" s="111">
        <f t="shared" si="49"/>
        <v>6081.8899727918242</v>
      </c>
      <c r="H204" s="63">
        <f>H207</f>
        <v>19064</v>
      </c>
      <c r="I204" s="111">
        <f t="shared" si="51"/>
        <v>2530.2276196164307</v>
      </c>
      <c r="J204" s="63">
        <v>30000</v>
      </c>
      <c r="K204" s="111">
        <f t="shared" si="52"/>
        <v>3981.6842524387812</v>
      </c>
      <c r="L204" s="63">
        <v>3982</v>
      </c>
      <c r="M204" s="63">
        <v>3982</v>
      </c>
    </row>
    <row r="205" spans="1:13" x14ac:dyDescent="0.25">
      <c r="A205" s="59"/>
      <c r="B205" s="55"/>
      <c r="C205" s="149">
        <v>44</v>
      </c>
      <c r="D205" s="56" t="s">
        <v>80</v>
      </c>
      <c r="E205" s="130">
        <f>E208</f>
        <v>1800</v>
      </c>
      <c r="F205" s="130">
        <f t="shared" ref="F205:J205" si="54">F208</f>
        <v>0</v>
      </c>
      <c r="G205" s="130">
        <f t="shared" si="49"/>
        <v>238.90105514632688</v>
      </c>
      <c r="H205" s="130">
        <f t="shared" si="54"/>
        <v>14800</v>
      </c>
      <c r="I205" s="130">
        <f t="shared" si="51"/>
        <v>1964.2975645364654</v>
      </c>
      <c r="J205" s="130">
        <f t="shared" si="54"/>
        <v>16400</v>
      </c>
      <c r="K205" s="130">
        <f t="shared" si="52"/>
        <v>2176.6540579998673</v>
      </c>
      <c r="L205" s="130">
        <f t="shared" ref="L205:M205" si="55">L208</f>
        <v>0</v>
      </c>
      <c r="M205" s="130">
        <f t="shared" si="55"/>
        <v>0</v>
      </c>
    </row>
    <row r="206" spans="1:13" x14ac:dyDescent="0.25">
      <c r="A206" s="96"/>
      <c r="B206" s="98"/>
      <c r="C206" s="151">
        <v>31</v>
      </c>
      <c r="D206" s="97" t="s">
        <v>39</v>
      </c>
      <c r="E206" s="128">
        <f>E209+E211</f>
        <v>44024</v>
      </c>
      <c r="F206" s="128">
        <f t="shared" ref="F206:J206" si="56">F209+F211</f>
        <v>0</v>
      </c>
      <c r="G206" s="128">
        <f t="shared" si="49"/>
        <v>5842.9889176454972</v>
      </c>
      <c r="H206" s="128">
        <f t="shared" si="56"/>
        <v>4264</v>
      </c>
      <c r="I206" s="128">
        <f t="shared" si="51"/>
        <v>565.93005507996543</v>
      </c>
      <c r="J206" s="128">
        <f t="shared" si="56"/>
        <v>13600</v>
      </c>
      <c r="K206" s="128">
        <f t="shared" si="52"/>
        <v>1805.0301944389141</v>
      </c>
      <c r="L206" s="128">
        <v>3982</v>
      </c>
      <c r="M206" s="128">
        <v>3982</v>
      </c>
    </row>
    <row r="207" spans="1:13" x14ac:dyDescent="0.25">
      <c r="A207" s="69"/>
      <c r="B207" s="75">
        <v>4123</v>
      </c>
      <c r="C207" s="146"/>
      <c r="D207" s="69" t="s">
        <v>122</v>
      </c>
      <c r="E207" s="62">
        <v>16824</v>
      </c>
      <c r="F207" s="63"/>
      <c r="G207" s="111">
        <f t="shared" si="49"/>
        <v>2232.9285287676685</v>
      </c>
      <c r="H207" s="63">
        <v>19064</v>
      </c>
      <c r="I207" s="111">
        <f t="shared" si="51"/>
        <v>2530.2276196164307</v>
      </c>
      <c r="J207" s="63">
        <v>30000</v>
      </c>
      <c r="K207" s="111">
        <f t="shared" si="52"/>
        <v>3981.6842524387812</v>
      </c>
      <c r="L207" s="63"/>
      <c r="M207" s="64"/>
    </row>
    <row r="208" spans="1:13" x14ac:dyDescent="0.25">
      <c r="A208" s="59"/>
      <c r="B208" s="55"/>
      <c r="C208" s="149">
        <v>44</v>
      </c>
      <c r="D208" s="56" t="s">
        <v>80</v>
      </c>
      <c r="E208" s="57">
        <v>1800</v>
      </c>
      <c r="F208" s="58"/>
      <c r="G208" s="130">
        <f t="shared" si="49"/>
        <v>238.90105514632688</v>
      </c>
      <c r="H208" s="58">
        <v>14800</v>
      </c>
      <c r="I208" s="130">
        <f t="shared" si="51"/>
        <v>1964.2975645364654</v>
      </c>
      <c r="J208" s="58">
        <v>16400</v>
      </c>
      <c r="K208" s="130">
        <f t="shared" si="52"/>
        <v>2176.6540579998673</v>
      </c>
      <c r="L208" s="58"/>
      <c r="M208" s="61"/>
    </row>
    <row r="209" spans="1:15" x14ac:dyDescent="0.25">
      <c r="A209" s="96"/>
      <c r="B209" s="98"/>
      <c r="C209" s="151">
        <v>31</v>
      </c>
      <c r="D209" s="97" t="s">
        <v>39</v>
      </c>
      <c r="E209" s="99">
        <f>E207-E208</f>
        <v>15024</v>
      </c>
      <c r="F209" s="100"/>
      <c r="G209" s="128">
        <f t="shared" si="49"/>
        <v>1994.0274736213416</v>
      </c>
      <c r="H209" s="100">
        <f>H207-H208</f>
        <v>4264</v>
      </c>
      <c r="I209" s="128">
        <f t="shared" si="51"/>
        <v>565.93005507996543</v>
      </c>
      <c r="J209" s="100">
        <f>J207-J208</f>
        <v>13600</v>
      </c>
      <c r="K209" s="128">
        <f t="shared" si="52"/>
        <v>1805.0301944389141</v>
      </c>
      <c r="L209" s="100"/>
      <c r="M209" s="101"/>
    </row>
    <row r="210" spans="1:15" x14ac:dyDescent="0.25">
      <c r="A210" s="69"/>
      <c r="B210" s="74">
        <v>4124</v>
      </c>
      <c r="C210" s="146"/>
      <c r="D210" s="69" t="s">
        <v>123</v>
      </c>
      <c r="E210" s="62">
        <v>29000</v>
      </c>
      <c r="F210" s="63"/>
      <c r="G210" s="111">
        <f t="shared" si="49"/>
        <v>3848.9614440241553</v>
      </c>
      <c r="H210" s="63"/>
      <c r="I210" s="111">
        <f t="shared" si="51"/>
        <v>0</v>
      </c>
      <c r="J210" s="63"/>
      <c r="K210" s="111">
        <f t="shared" si="52"/>
        <v>0</v>
      </c>
      <c r="L210" s="63"/>
      <c r="M210" s="64"/>
    </row>
    <row r="211" spans="1:15" x14ac:dyDescent="0.25">
      <c r="A211" s="96"/>
      <c r="B211" s="98"/>
      <c r="C211" s="151">
        <v>31</v>
      </c>
      <c r="D211" s="97" t="s">
        <v>39</v>
      </c>
      <c r="E211" s="99">
        <v>29000</v>
      </c>
      <c r="F211" s="100"/>
      <c r="G211" s="128">
        <f t="shared" si="49"/>
        <v>3848.9614440241553</v>
      </c>
      <c r="H211" s="100"/>
      <c r="I211" s="128">
        <f t="shared" si="51"/>
        <v>0</v>
      </c>
      <c r="J211" s="100"/>
      <c r="K211" s="128">
        <f t="shared" si="52"/>
        <v>0</v>
      </c>
      <c r="L211" s="100"/>
      <c r="M211" s="101"/>
      <c r="O211" s="78"/>
    </row>
    <row r="212" spans="1:15" ht="38.25" x14ac:dyDescent="0.25">
      <c r="A212" s="69"/>
      <c r="B212" s="65">
        <v>42</v>
      </c>
      <c r="C212" s="146"/>
      <c r="D212" s="65" t="s">
        <v>53</v>
      </c>
      <c r="E212" s="111">
        <f>E218+E223+E225+E229+E233</f>
        <v>1373187</v>
      </c>
      <c r="F212" s="111">
        <f>F218+F223+F225+F229+F233</f>
        <v>0</v>
      </c>
      <c r="G212" s="111">
        <f t="shared" si="49"/>
        <v>182253.23511845511</v>
      </c>
      <c r="H212" s="111">
        <f>H218+H223+H225+H229+H233</f>
        <v>2897913</v>
      </c>
      <c r="I212" s="111">
        <f t="shared" si="51"/>
        <v>384619.1519012542</v>
      </c>
      <c r="J212" s="111">
        <f>J218+J223+J225+J229+J233</f>
        <v>2020000</v>
      </c>
      <c r="K212" s="111">
        <f t="shared" si="52"/>
        <v>268100.0729975446</v>
      </c>
      <c r="L212" s="111">
        <v>79634</v>
      </c>
      <c r="M212" s="111">
        <v>79634</v>
      </c>
    </row>
    <row r="213" spans="1:15" x14ac:dyDescent="0.25">
      <c r="A213" s="59"/>
      <c r="B213" s="55"/>
      <c r="C213" s="149">
        <v>44</v>
      </c>
      <c r="D213" s="56" t="s">
        <v>80</v>
      </c>
      <c r="E213" s="130">
        <f t="shared" ref="E213:J213" si="57">E219+E226+E230+E235</f>
        <v>475200</v>
      </c>
      <c r="F213" s="130">
        <f t="shared" si="57"/>
        <v>0</v>
      </c>
      <c r="G213" s="130">
        <f t="shared" si="49"/>
        <v>63069.878558630298</v>
      </c>
      <c r="H213" s="130">
        <f t="shared" si="57"/>
        <v>153497</v>
      </c>
      <c r="I213" s="130">
        <f t="shared" si="51"/>
        <v>20372.552923219853</v>
      </c>
      <c r="J213" s="130">
        <f t="shared" si="57"/>
        <v>111500</v>
      </c>
      <c r="K213" s="130">
        <f t="shared" si="52"/>
        <v>14798.593138230804</v>
      </c>
      <c r="L213" s="130">
        <v>26545</v>
      </c>
      <c r="M213" s="130">
        <v>26545</v>
      </c>
    </row>
    <row r="214" spans="1:15" x14ac:dyDescent="0.25">
      <c r="A214" s="102"/>
      <c r="B214" s="102"/>
      <c r="C214" s="153">
        <v>71</v>
      </c>
      <c r="D214" s="103" t="s">
        <v>81</v>
      </c>
      <c r="E214" s="131">
        <v>812</v>
      </c>
      <c r="F214" s="131">
        <f t="shared" ref="F214:J214" si="58">F220</f>
        <v>0</v>
      </c>
      <c r="G214" s="131">
        <f t="shared" si="49"/>
        <v>107.77092043267635</v>
      </c>
      <c r="H214" s="131">
        <f t="shared" si="58"/>
        <v>63419</v>
      </c>
      <c r="I214" s="131">
        <f t="shared" si="51"/>
        <v>8417.1477868471684</v>
      </c>
      <c r="J214" s="131">
        <f t="shared" si="58"/>
        <v>63419</v>
      </c>
      <c r="K214" s="131">
        <f t="shared" si="52"/>
        <v>8417.1477868471684</v>
      </c>
      <c r="L214" s="104">
        <v>72</v>
      </c>
      <c r="M214" s="104">
        <v>72</v>
      </c>
    </row>
    <row r="215" spans="1:15" x14ac:dyDescent="0.25">
      <c r="A215" s="80"/>
      <c r="B215" s="98"/>
      <c r="C215" s="151">
        <v>31</v>
      </c>
      <c r="D215" s="97" t="s">
        <v>39</v>
      </c>
      <c r="E215" s="128">
        <v>897174</v>
      </c>
      <c r="F215" s="128">
        <v>897174</v>
      </c>
      <c r="G215" s="128">
        <f t="shared" si="49"/>
        <v>119075.4529165837</v>
      </c>
      <c r="H215" s="128">
        <f>H221++H224+H227+H231+H234</f>
        <v>2637817</v>
      </c>
      <c r="I215" s="128">
        <f t="shared" si="51"/>
        <v>350098.48032384366</v>
      </c>
      <c r="J215" s="128">
        <f>J221+J224+J227+J231</f>
        <v>1845081</v>
      </c>
      <c r="K215" s="128">
        <f t="shared" si="52"/>
        <v>244884.33207246664</v>
      </c>
      <c r="L215" s="128">
        <f>L212-L213-L214</f>
        <v>53017</v>
      </c>
      <c r="M215" s="128">
        <f>M212-M213-M214</f>
        <v>53017</v>
      </c>
    </row>
    <row r="216" spans="1:15" x14ac:dyDescent="0.25">
      <c r="A216" s="106"/>
      <c r="B216" s="107"/>
      <c r="C216" s="157">
        <v>52</v>
      </c>
      <c r="D216" s="85" t="s">
        <v>52</v>
      </c>
      <c r="E216" s="129">
        <f>E222+E232</f>
        <v>0</v>
      </c>
      <c r="F216" s="129">
        <f t="shared" ref="F216:J216" si="59">F222+F232</f>
        <v>0</v>
      </c>
      <c r="G216" s="129">
        <f t="shared" si="49"/>
        <v>0</v>
      </c>
      <c r="H216" s="129">
        <f t="shared" si="59"/>
        <v>13180</v>
      </c>
      <c r="I216" s="129">
        <f t="shared" si="51"/>
        <v>1749.2866149047713</v>
      </c>
      <c r="J216" s="129">
        <f t="shared" si="59"/>
        <v>0</v>
      </c>
      <c r="K216" s="129">
        <f t="shared" si="52"/>
        <v>0</v>
      </c>
      <c r="L216" s="129"/>
      <c r="M216" s="129"/>
    </row>
    <row r="217" spans="1:15" x14ac:dyDescent="0.25">
      <c r="A217" s="172"/>
      <c r="B217" s="165"/>
      <c r="C217" s="166">
        <v>61</v>
      </c>
      <c r="D217" s="167" t="s">
        <v>155</v>
      </c>
      <c r="E217" s="169"/>
      <c r="F217" s="169"/>
      <c r="G217" s="169"/>
      <c r="H217" s="169">
        <v>30000</v>
      </c>
      <c r="I217" s="169">
        <v>3982</v>
      </c>
      <c r="J217" s="169"/>
      <c r="K217" s="169"/>
      <c r="L217" s="169"/>
      <c r="M217" s="169"/>
    </row>
    <row r="218" spans="1:15" x14ac:dyDescent="0.25">
      <c r="A218" s="69"/>
      <c r="B218" s="74">
        <v>4221</v>
      </c>
      <c r="C218" s="146"/>
      <c r="D218" s="69" t="s">
        <v>73</v>
      </c>
      <c r="E218" s="62">
        <v>114038</v>
      </c>
      <c r="F218" s="63"/>
      <c r="G218" s="111">
        <f t="shared" ref="G218:G227" si="60">E218/7.5345</f>
        <v>15135.443625987125</v>
      </c>
      <c r="H218" s="63">
        <v>1685176</v>
      </c>
      <c r="I218" s="111">
        <f t="shared" si="51"/>
        <v>223661.29139292586</v>
      </c>
      <c r="J218" s="63">
        <v>1000000</v>
      </c>
      <c r="K218" s="111">
        <f t="shared" si="52"/>
        <v>132722.80841462605</v>
      </c>
      <c r="L218" s="63"/>
      <c r="M218" s="64"/>
      <c r="O218" s="78"/>
    </row>
    <row r="219" spans="1:15" x14ac:dyDescent="0.25">
      <c r="A219" s="59"/>
      <c r="B219" s="55"/>
      <c r="C219" s="149">
        <v>44</v>
      </c>
      <c r="D219" s="56" t="s">
        <v>80</v>
      </c>
      <c r="E219" s="57">
        <v>35700</v>
      </c>
      <c r="F219" s="58"/>
      <c r="G219" s="130">
        <f t="shared" si="60"/>
        <v>4738.2042604021499</v>
      </c>
      <c r="H219" s="58">
        <v>90993</v>
      </c>
      <c r="I219" s="130">
        <f t="shared" si="51"/>
        <v>12076.846506072068</v>
      </c>
      <c r="J219" s="58">
        <v>81500</v>
      </c>
      <c r="K219" s="130">
        <f t="shared" si="52"/>
        <v>10816.908885792023</v>
      </c>
      <c r="L219" s="58"/>
      <c r="M219" s="61"/>
      <c r="O219" s="78"/>
    </row>
    <row r="220" spans="1:15" x14ac:dyDescent="0.25">
      <c r="A220" s="102"/>
      <c r="B220" s="102"/>
      <c r="C220" s="153">
        <v>71</v>
      </c>
      <c r="D220" s="103" t="s">
        <v>81</v>
      </c>
      <c r="E220" s="116">
        <v>812</v>
      </c>
      <c r="F220" s="104"/>
      <c r="G220" s="131">
        <f t="shared" si="60"/>
        <v>107.77092043267635</v>
      </c>
      <c r="H220" s="104">
        <v>63419</v>
      </c>
      <c r="I220" s="131">
        <f t="shared" si="51"/>
        <v>8417.1477868471684</v>
      </c>
      <c r="J220" s="104">
        <v>63419</v>
      </c>
      <c r="K220" s="131">
        <f t="shared" si="52"/>
        <v>8417.1477868471684</v>
      </c>
      <c r="L220" s="104"/>
      <c r="M220" s="105"/>
    </row>
    <row r="221" spans="1:15" x14ac:dyDescent="0.25">
      <c r="A221" s="80"/>
      <c r="B221" s="98"/>
      <c r="C221" s="151">
        <v>31</v>
      </c>
      <c r="D221" s="97" t="s">
        <v>39</v>
      </c>
      <c r="E221" s="99">
        <f>E218-E220-E219</f>
        <v>77526</v>
      </c>
      <c r="F221" s="100"/>
      <c r="G221" s="128">
        <f t="shared" si="60"/>
        <v>10289.468445152299</v>
      </c>
      <c r="H221" s="100">
        <f>H218-H219-H220-H222</f>
        <v>1519169</v>
      </c>
      <c r="I221" s="128">
        <f t="shared" si="51"/>
        <v>201628.37613643904</v>
      </c>
      <c r="J221" s="100">
        <f>J218-J219-J220</f>
        <v>855081</v>
      </c>
      <c r="K221" s="128">
        <f t="shared" si="52"/>
        <v>113488.75174198685</v>
      </c>
      <c r="L221" s="100"/>
      <c r="M221" s="101"/>
    </row>
    <row r="222" spans="1:15" x14ac:dyDescent="0.25">
      <c r="A222" s="106"/>
      <c r="B222" s="107"/>
      <c r="C222" s="157">
        <v>52</v>
      </c>
      <c r="D222" s="85" t="s">
        <v>52</v>
      </c>
      <c r="E222" s="87"/>
      <c r="F222" s="88"/>
      <c r="G222" s="129">
        <f t="shared" si="60"/>
        <v>0</v>
      </c>
      <c r="H222" s="88">
        <v>11595</v>
      </c>
      <c r="I222" s="129">
        <f t="shared" si="51"/>
        <v>1538.9209635675891</v>
      </c>
      <c r="J222" s="88"/>
      <c r="K222" s="129">
        <f t="shared" si="52"/>
        <v>0</v>
      </c>
      <c r="L222" s="88"/>
      <c r="M222" s="123"/>
    </row>
    <row r="223" spans="1:15" x14ac:dyDescent="0.25">
      <c r="A223" s="69"/>
      <c r="B223" s="74">
        <v>4223</v>
      </c>
      <c r="C223" s="146"/>
      <c r="D223" s="69" t="s">
        <v>124</v>
      </c>
      <c r="E223" s="62">
        <v>19406</v>
      </c>
      <c r="F223" s="63"/>
      <c r="G223" s="111">
        <f t="shared" si="60"/>
        <v>2575.6188200942329</v>
      </c>
      <c r="H223" s="63"/>
      <c r="I223" s="111">
        <f t="shared" si="51"/>
        <v>0</v>
      </c>
      <c r="J223" s="63"/>
      <c r="K223" s="111">
        <f t="shared" si="52"/>
        <v>0</v>
      </c>
      <c r="L223" s="63"/>
      <c r="M223" s="64"/>
    </row>
    <row r="224" spans="1:15" x14ac:dyDescent="0.25">
      <c r="A224" s="96"/>
      <c r="B224" s="98"/>
      <c r="C224" s="151">
        <v>31</v>
      </c>
      <c r="D224" s="97" t="s">
        <v>39</v>
      </c>
      <c r="E224" s="99">
        <v>19406</v>
      </c>
      <c r="F224" s="100"/>
      <c r="G224" s="128">
        <f t="shared" si="60"/>
        <v>2575.6188200942329</v>
      </c>
      <c r="H224" s="100"/>
      <c r="I224" s="128">
        <f t="shared" si="51"/>
        <v>0</v>
      </c>
      <c r="J224" s="100"/>
      <c r="K224" s="128">
        <f t="shared" si="52"/>
        <v>0</v>
      </c>
      <c r="L224" s="100"/>
      <c r="M224" s="101"/>
    </row>
    <row r="225" spans="1:13" ht="25.5" x14ac:dyDescent="0.25">
      <c r="A225" s="69"/>
      <c r="B225" s="74">
        <v>4224</v>
      </c>
      <c r="C225" s="146"/>
      <c r="D225" s="69" t="s">
        <v>74</v>
      </c>
      <c r="E225" s="62">
        <v>737718</v>
      </c>
      <c r="F225" s="63"/>
      <c r="G225" s="111">
        <f t="shared" si="60"/>
        <v>97912.004778021103</v>
      </c>
      <c r="H225" s="63">
        <v>1200000</v>
      </c>
      <c r="I225" s="111">
        <f t="shared" si="51"/>
        <v>159267.37009755126</v>
      </c>
      <c r="J225" s="63">
        <v>1000000</v>
      </c>
      <c r="K225" s="111">
        <f t="shared" si="52"/>
        <v>132722.80841462605</v>
      </c>
      <c r="L225" s="63"/>
      <c r="M225" s="64"/>
    </row>
    <row r="226" spans="1:13" x14ac:dyDescent="0.25">
      <c r="A226" s="59"/>
      <c r="B226" s="55"/>
      <c r="C226" s="149">
        <v>44</v>
      </c>
      <c r="D226" s="56" t="s">
        <v>80</v>
      </c>
      <c r="E226" s="57">
        <v>265156</v>
      </c>
      <c r="F226" s="58"/>
      <c r="G226" s="130">
        <f t="shared" si="60"/>
        <v>35192.248987988583</v>
      </c>
      <c r="H226" s="58">
        <v>57402</v>
      </c>
      <c r="I226" s="130">
        <f t="shared" si="51"/>
        <v>7618.5546486163639</v>
      </c>
      <c r="J226" s="58">
        <v>30000</v>
      </c>
      <c r="K226" s="130">
        <f t="shared" si="52"/>
        <v>3981.6842524387812</v>
      </c>
      <c r="L226" s="58"/>
      <c r="M226" s="61"/>
    </row>
    <row r="227" spans="1:13" x14ac:dyDescent="0.25">
      <c r="A227" s="96"/>
      <c r="B227" s="98"/>
      <c r="C227" s="151">
        <v>31</v>
      </c>
      <c r="D227" s="97" t="s">
        <v>39</v>
      </c>
      <c r="E227" s="99">
        <v>472562</v>
      </c>
      <c r="F227" s="100"/>
      <c r="G227" s="128">
        <f t="shared" si="60"/>
        <v>62719.755790032512</v>
      </c>
      <c r="H227" s="100">
        <f>H225-H226-H228</f>
        <v>1112598</v>
      </c>
      <c r="I227" s="128">
        <f t="shared" ref="I227:I243" si="61">H227/7.5345</f>
        <v>147667.13119649611</v>
      </c>
      <c r="J227" s="100">
        <f>J225-J226</f>
        <v>970000</v>
      </c>
      <c r="K227" s="128">
        <f t="shared" si="52"/>
        <v>128741.12416218726</v>
      </c>
      <c r="L227" s="100"/>
      <c r="M227" s="100"/>
    </row>
    <row r="228" spans="1:13" x14ac:dyDescent="0.25">
      <c r="A228" s="172"/>
      <c r="B228" s="165"/>
      <c r="C228" s="166">
        <v>61</v>
      </c>
      <c r="D228" s="167" t="s">
        <v>155</v>
      </c>
      <c r="E228" s="168"/>
      <c r="F228" s="170"/>
      <c r="G228" s="169"/>
      <c r="H228" s="170">
        <v>30000</v>
      </c>
      <c r="I228" s="169">
        <f>H228/7.5345</f>
        <v>3981.6842524387812</v>
      </c>
      <c r="J228" s="170"/>
      <c r="K228" s="169"/>
      <c r="L228" s="170"/>
      <c r="M228" s="170"/>
    </row>
    <row r="229" spans="1:13" ht="25.5" x14ac:dyDescent="0.25">
      <c r="A229" s="69"/>
      <c r="B229" s="74">
        <v>4227</v>
      </c>
      <c r="C229" s="146"/>
      <c r="D229" s="69" t="s">
        <v>125</v>
      </c>
      <c r="E229" s="62">
        <v>69850</v>
      </c>
      <c r="F229" s="63"/>
      <c r="G229" s="111">
        <f t="shared" ref="G229:G243" si="62">E229/7.5345</f>
        <v>9270.6881677616293</v>
      </c>
      <c r="H229" s="77">
        <v>12737</v>
      </c>
      <c r="I229" s="111">
        <f t="shared" si="61"/>
        <v>1690.4904107770919</v>
      </c>
      <c r="J229" s="63">
        <v>20000</v>
      </c>
      <c r="K229" s="111">
        <f t="shared" si="52"/>
        <v>2654.4561682925209</v>
      </c>
      <c r="L229" s="63"/>
      <c r="M229" s="64"/>
    </row>
    <row r="230" spans="1:13" x14ac:dyDescent="0.25">
      <c r="A230" s="59"/>
      <c r="B230" s="55"/>
      <c r="C230" s="149">
        <v>44</v>
      </c>
      <c r="D230" s="56" t="s">
        <v>80</v>
      </c>
      <c r="E230" s="119"/>
      <c r="F230" s="120"/>
      <c r="G230" s="130">
        <f t="shared" si="62"/>
        <v>0</v>
      </c>
      <c r="H230" s="122">
        <v>5102</v>
      </c>
      <c r="I230" s="130">
        <f t="shared" si="61"/>
        <v>677.15176853142214</v>
      </c>
      <c r="J230" s="120"/>
      <c r="K230" s="130">
        <f t="shared" si="52"/>
        <v>0</v>
      </c>
      <c r="L230" s="120"/>
      <c r="M230" s="121"/>
    </row>
    <row r="231" spans="1:13" x14ac:dyDescent="0.25">
      <c r="A231" s="96"/>
      <c r="B231" s="98"/>
      <c r="C231" s="151">
        <v>31</v>
      </c>
      <c r="D231" s="97" t="s">
        <v>39</v>
      </c>
      <c r="E231" s="99">
        <v>69850</v>
      </c>
      <c r="F231" s="100"/>
      <c r="G231" s="128">
        <f t="shared" si="62"/>
        <v>9270.6881677616293</v>
      </c>
      <c r="H231" s="100">
        <f>H229-H230-H232</f>
        <v>6050</v>
      </c>
      <c r="I231" s="128">
        <f t="shared" si="61"/>
        <v>802.97299090848753</v>
      </c>
      <c r="J231" s="100">
        <v>20000</v>
      </c>
      <c r="K231" s="128">
        <f t="shared" si="52"/>
        <v>2654.4561682925209</v>
      </c>
      <c r="L231" s="100"/>
      <c r="M231" s="101"/>
    </row>
    <row r="232" spans="1:13" x14ac:dyDescent="0.25">
      <c r="A232" s="106"/>
      <c r="B232" s="107"/>
      <c r="C232" s="157">
        <v>52</v>
      </c>
      <c r="D232" s="85" t="s">
        <v>52</v>
      </c>
      <c r="E232" s="87"/>
      <c r="F232" s="88"/>
      <c r="G232" s="129">
        <f t="shared" si="62"/>
        <v>0</v>
      </c>
      <c r="H232" s="88">
        <v>1585</v>
      </c>
      <c r="I232" s="129">
        <f t="shared" si="61"/>
        <v>210.36565133718227</v>
      </c>
      <c r="J232" s="88"/>
      <c r="K232" s="129">
        <f t="shared" si="52"/>
        <v>0</v>
      </c>
      <c r="L232" s="88"/>
      <c r="M232" s="123"/>
    </row>
    <row r="233" spans="1:13" x14ac:dyDescent="0.25">
      <c r="A233" s="69"/>
      <c r="B233" s="74">
        <v>4262</v>
      </c>
      <c r="C233" s="146"/>
      <c r="D233" s="69" t="s">
        <v>126</v>
      </c>
      <c r="E233" s="62">
        <v>432175</v>
      </c>
      <c r="F233" s="63"/>
      <c r="G233" s="111">
        <f t="shared" si="62"/>
        <v>57359.479726591009</v>
      </c>
      <c r="H233" s="63"/>
      <c r="I233" s="111">
        <f t="shared" si="61"/>
        <v>0</v>
      </c>
      <c r="J233" s="63"/>
      <c r="K233" s="111">
        <f t="shared" si="52"/>
        <v>0</v>
      </c>
      <c r="L233" s="63"/>
      <c r="M233" s="64"/>
    </row>
    <row r="234" spans="1:13" x14ac:dyDescent="0.25">
      <c r="A234" s="96"/>
      <c r="B234" s="98"/>
      <c r="C234" s="151">
        <v>31</v>
      </c>
      <c r="D234" s="97" t="s">
        <v>39</v>
      </c>
      <c r="E234" s="99">
        <v>257831</v>
      </c>
      <c r="F234" s="100"/>
      <c r="G234" s="128">
        <f t="shared" si="62"/>
        <v>34220.05441635145</v>
      </c>
      <c r="H234" s="100"/>
      <c r="I234" s="128">
        <f t="shared" si="61"/>
        <v>0</v>
      </c>
      <c r="J234" s="100"/>
      <c r="K234" s="128">
        <f t="shared" si="52"/>
        <v>0</v>
      </c>
      <c r="L234" s="100"/>
      <c r="M234" s="101"/>
    </row>
    <row r="235" spans="1:13" x14ac:dyDescent="0.25">
      <c r="A235" s="59"/>
      <c r="B235" s="55"/>
      <c r="C235" s="149">
        <v>44</v>
      </c>
      <c r="D235" s="56" t="s">
        <v>80</v>
      </c>
      <c r="E235" s="57">
        <v>174344</v>
      </c>
      <c r="F235" s="58"/>
      <c r="G235" s="130">
        <f t="shared" si="62"/>
        <v>23139.425310239563</v>
      </c>
      <c r="H235" s="58"/>
      <c r="I235" s="130">
        <f t="shared" si="61"/>
        <v>0</v>
      </c>
      <c r="J235" s="58"/>
      <c r="K235" s="130">
        <f t="shared" si="52"/>
        <v>0</v>
      </c>
      <c r="L235" s="58"/>
      <c r="M235" s="61"/>
    </row>
    <row r="236" spans="1:13" ht="25.5" x14ac:dyDescent="0.25">
      <c r="A236" s="69"/>
      <c r="B236" s="65">
        <v>45</v>
      </c>
      <c r="C236" s="146"/>
      <c r="D236" s="65" t="s">
        <v>127</v>
      </c>
      <c r="E236" s="113">
        <v>1499145</v>
      </c>
      <c r="F236" s="63"/>
      <c r="G236" s="111">
        <f t="shared" si="62"/>
        <v>198970.73462074457</v>
      </c>
      <c r="H236" s="63">
        <f>H240</f>
        <v>9563842</v>
      </c>
      <c r="I236" s="111">
        <f t="shared" si="61"/>
        <v>1269339.9694737541</v>
      </c>
      <c r="J236" s="63">
        <v>1000000</v>
      </c>
      <c r="K236" s="111">
        <f t="shared" si="52"/>
        <v>132722.80841462605</v>
      </c>
      <c r="L236" s="63"/>
      <c r="M236" s="64"/>
    </row>
    <row r="237" spans="1:13" x14ac:dyDescent="0.25">
      <c r="A237" s="59"/>
      <c r="B237" s="55"/>
      <c r="C237" s="149">
        <v>44</v>
      </c>
      <c r="D237" s="56" t="s">
        <v>80</v>
      </c>
      <c r="E237" s="58">
        <f>E241</f>
        <v>500000</v>
      </c>
      <c r="F237" s="58">
        <f t="shared" ref="F237:J237" si="63">F241</f>
        <v>0</v>
      </c>
      <c r="G237" s="130">
        <f t="shared" si="62"/>
        <v>66361.404207313026</v>
      </c>
      <c r="H237" s="58">
        <f t="shared" si="63"/>
        <v>0</v>
      </c>
      <c r="I237" s="130">
        <f t="shared" si="61"/>
        <v>0</v>
      </c>
      <c r="J237" s="58">
        <f t="shared" si="63"/>
        <v>0</v>
      </c>
      <c r="K237" s="130">
        <f t="shared" si="52"/>
        <v>0</v>
      </c>
      <c r="L237" s="58"/>
      <c r="M237" s="61"/>
    </row>
    <row r="238" spans="1:13" x14ac:dyDescent="0.25">
      <c r="A238" s="96"/>
      <c r="B238" s="98"/>
      <c r="C238" s="151">
        <v>31</v>
      </c>
      <c r="D238" s="97" t="s">
        <v>39</v>
      </c>
      <c r="E238" s="115">
        <f>E242</f>
        <v>999145</v>
      </c>
      <c r="F238" s="115">
        <f t="shared" ref="F238:J238" si="64">F242</f>
        <v>0</v>
      </c>
      <c r="G238" s="128">
        <f t="shared" si="62"/>
        <v>132609.33041343154</v>
      </c>
      <c r="H238" s="115">
        <f t="shared" si="64"/>
        <v>4809006</v>
      </c>
      <c r="I238" s="128">
        <f t="shared" si="61"/>
        <v>638264.78200278711</v>
      </c>
      <c r="J238" s="115">
        <f t="shared" si="64"/>
        <v>1000000</v>
      </c>
      <c r="K238" s="128">
        <f t="shared" si="52"/>
        <v>132722.80841462605</v>
      </c>
      <c r="L238" s="114"/>
      <c r="M238" s="114"/>
    </row>
    <row r="239" spans="1:13" x14ac:dyDescent="0.25">
      <c r="A239" s="91"/>
      <c r="B239" s="92"/>
      <c r="C239" s="148">
        <v>43</v>
      </c>
      <c r="D239" s="93" t="s">
        <v>76</v>
      </c>
      <c r="E239" s="117">
        <f>E243</f>
        <v>0</v>
      </c>
      <c r="F239" s="117">
        <f t="shared" ref="F239:J239" si="65">F243</f>
        <v>0</v>
      </c>
      <c r="G239" s="138">
        <f t="shared" si="62"/>
        <v>0</v>
      </c>
      <c r="H239" s="117">
        <f t="shared" si="65"/>
        <v>4754836</v>
      </c>
      <c r="I239" s="138">
        <f t="shared" si="61"/>
        <v>631075.18747096683</v>
      </c>
      <c r="J239" s="117">
        <f t="shared" si="65"/>
        <v>0</v>
      </c>
      <c r="K239" s="138">
        <f t="shared" si="52"/>
        <v>0</v>
      </c>
      <c r="L239" s="118"/>
      <c r="M239" s="118"/>
    </row>
    <row r="240" spans="1:13" ht="25.5" x14ac:dyDescent="0.25">
      <c r="A240" s="69"/>
      <c r="B240" s="74">
        <v>4511</v>
      </c>
      <c r="C240" s="146"/>
      <c r="D240" s="69" t="s">
        <v>128</v>
      </c>
      <c r="E240" s="62">
        <v>1499145</v>
      </c>
      <c r="F240" s="63"/>
      <c r="G240" s="111">
        <f t="shared" si="62"/>
        <v>198970.73462074457</v>
      </c>
      <c r="H240" s="63">
        <v>9563842</v>
      </c>
      <c r="I240" s="111">
        <f t="shared" si="61"/>
        <v>1269339.9694737541</v>
      </c>
      <c r="J240" s="63">
        <v>1000000</v>
      </c>
      <c r="K240" s="111">
        <f t="shared" si="52"/>
        <v>132722.80841462605</v>
      </c>
      <c r="L240" s="63"/>
      <c r="M240" s="64"/>
    </row>
    <row r="241" spans="1:13" x14ac:dyDescent="0.25">
      <c r="A241" s="59"/>
      <c r="B241" s="55"/>
      <c r="C241" s="149">
        <v>44</v>
      </c>
      <c r="D241" s="56" t="s">
        <v>80</v>
      </c>
      <c r="E241" s="58">
        <v>500000</v>
      </c>
      <c r="F241" s="58"/>
      <c r="G241" s="130">
        <f t="shared" si="62"/>
        <v>66361.404207313026</v>
      </c>
      <c r="H241" s="58">
        <v>0</v>
      </c>
      <c r="I241" s="130">
        <f t="shared" si="61"/>
        <v>0</v>
      </c>
      <c r="J241" s="58"/>
      <c r="K241" s="130">
        <f t="shared" si="52"/>
        <v>0</v>
      </c>
      <c r="L241" s="58"/>
      <c r="M241" s="61"/>
    </row>
    <row r="242" spans="1:13" x14ac:dyDescent="0.25">
      <c r="A242" s="96"/>
      <c r="B242" s="98"/>
      <c r="C242" s="151">
        <v>31</v>
      </c>
      <c r="D242" s="97" t="s">
        <v>39</v>
      </c>
      <c r="E242" s="115">
        <f>E240-E241</f>
        <v>999145</v>
      </c>
      <c r="F242" s="114"/>
      <c r="G242" s="128">
        <f t="shared" si="62"/>
        <v>132609.33041343154</v>
      </c>
      <c r="H242" s="115">
        <f>H240-H243</f>
        <v>4809006</v>
      </c>
      <c r="I242" s="128">
        <f t="shared" si="61"/>
        <v>638264.78200278711</v>
      </c>
      <c r="J242" s="115">
        <v>1000000</v>
      </c>
      <c r="K242" s="128">
        <f t="shared" si="52"/>
        <v>132722.80841462605</v>
      </c>
      <c r="L242" s="114"/>
      <c r="M242" s="114"/>
    </row>
    <row r="243" spans="1:13" x14ac:dyDescent="0.25">
      <c r="A243" s="91"/>
      <c r="B243" s="92"/>
      <c r="C243" s="148">
        <v>43</v>
      </c>
      <c r="D243" s="93" t="s">
        <v>76</v>
      </c>
      <c r="E243" s="117"/>
      <c r="F243" s="118"/>
      <c r="G243" s="138">
        <f t="shared" si="62"/>
        <v>0</v>
      </c>
      <c r="H243" s="117">
        <v>4754836</v>
      </c>
      <c r="I243" s="138">
        <f t="shared" si="61"/>
        <v>631075.18747096683</v>
      </c>
      <c r="J243" s="117"/>
      <c r="K243" s="138">
        <f t="shared" si="52"/>
        <v>0</v>
      </c>
      <c r="L243" s="118"/>
      <c r="M243" s="118"/>
    </row>
    <row r="244" spans="1:13" s="124" customFormat="1" x14ac:dyDescent="0.25">
      <c r="A244" s="199" t="s">
        <v>157</v>
      </c>
      <c r="B244" s="200"/>
      <c r="C244" s="200"/>
      <c r="D244" s="201"/>
      <c r="E244" s="175">
        <f>E203+E59</f>
        <v>33500617</v>
      </c>
      <c r="F244" s="175">
        <f t="shared" ref="F244:M244" si="66">F203+F59</f>
        <v>0</v>
      </c>
      <c r="G244" s="175">
        <f t="shared" si="66"/>
        <v>4446295.9718627641</v>
      </c>
      <c r="H244" s="175">
        <f t="shared" si="66"/>
        <v>44026100</v>
      </c>
      <c r="I244" s="175">
        <f t="shared" si="66"/>
        <v>5843267.6355431676</v>
      </c>
      <c r="J244" s="175">
        <f t="shared" si="66"/>
        <v>36885608</v>
      </c>
      <c r="K244" s="175">
        <v>4895562</v>
      </c>
      <c r="L244" s="175">
        <f t="shared" si="66"/>
        <v>4478834</v>
      </c>
      <c r="M244" s="175">
        <f t="shared" si="66"/>
        <v>4488125</v>
      </c>
    </row>
    <row r="246" spans="1:13" x14ac:dyDescent="0.25">
      <c r="E246" s="78"/>
      <c r="H246" s="78"/>
    </row>
    <row r="247" spans="1:13" x14ac:dyDescent="0.25">
      <c r="E247" s="78"/>
      <c r="H247" s="78"/>
    </row>
    <row r="248" spans="1:13" x14ac:dyDescent="0.25">
      <c r="E248" s="78"/>
      <c r="H248" s="78"/>
    </row>
    <row r="250" spans="1:13" x14ac:dyDescent="0.25">
      <c r="E250" s="173"/>
      <c r="F250" s="173"/>
      <c r="G250" s="173"/>
      <c r="H250" s="173"/>
    </row>
    <row r="251" spans="1:13" x14ac:dyDescent="0.25">
      <c r="E251" s="173"/>
      <c r="G251" s="173"/>
      <c r="H251" s="173"/>
    </row>
    <row r="253" spans="1:13" x14ac:dyDescent="0.25">
      <c r="G253" s="173"/>
    </row>
  </sheetData>
  <mergeCells count="7">
    <mergeCell ref="A244:D244"/>
    <mergeCell ref="A7:M7"/>
    <mergeCell ref="A55:M55"/>
    <mergeCell ref="A1:M1"/>
    <mergeCell ref="A3:M3"/>
    <mergeCell ref="A5:M5"/>
    <mergeCell ref="A52:D52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opLeftCell="A4" workbookViewId="0">
      <selection activeCell="D23" sqref="D23"/>
    </sheetView>
  </sheetViews>
  <sheetFormatPr defaultRowHeight="15" x14ac:dyDescent="0.25"/>
  <cols>
    <col min="1" max="1" width="37.7109375" customWidth="1"/>
    <col min="2" max="5" width="25.28515625" customWidth="1"/>
    <col min="6" max="6" width="16.85546875" customWidth="1"/>
    <col min="7" max="7" width="20" customWidth="1"/>
    <col min="8" max="8" width="21.28515625" customWidth="1"/>
  </cols>
  <sheetData>
    <row r="1" spans="1:8" ht="42" customHeight="1" x14ac:dyDescent="0.25">
      <c r="A1" s="178" t="s">
        <v>131</v>
      </c>
      <c r="B1" s="178"/>
      <c r="C1" s="178"/>
      <c r="D1" s="178"/>
      <c r="E1" s="178"/>
      <c r="F1" s="178"/>
      <c r="G1" s="178"/>
      <c r="H1" s="178"/>
    </row>
    <row r="2" spans="1:8" ht="18" customHeight="1" x14ac:dyDescent="0.25">
      <c r="A2" s="5"/>
      <c r="B2" s="5"/>
      <c r="C2" s="5"/>
      <c r="D2" s="5"/>
      <c r="E2" s="5"/>
    </row>
    <row r="3" spans="1:8" ht="15.75" x14ac:dyDescent="0.25">
      <c r="A3" s="178" t="s">
        <v>34</v>
      </c>
      <c r="B3" s="178"/>
      <c r="C3" s="178"/>
      <c r="D3" s="195"/>
      <c r="E3" s="195"/>
    </row>
    <row r="4" spans="1:8" ht="18" x14ac:dyDescent="0.25">
      <c r="A4" s="5"/>
      <c r="B4" s="5"/>
      <c r="C4" s="5"/>
      <c r="D4" s="6"/>
      <c r="E4" s="6"/>
    </row>
    <row r="5" spans="1:8" ht="18" customHeight="1" x14ac:dyDescent="0.25">
      <c r="A5" s="178" t="s">
        <v>15</v>
      </c>
      <c r="B5" s="179"/>
      <c r="C5" s="179"/>
      <c r="D5" s="179"/>
      <c r="E5" s="179"/>
    </row>
    <row r="6" spans="1:8" ht="18" x14ac:dyDescent="0.25">
      <c r="A6" s="5"/>
      <c r="B6" s="5"/>
      <c r="C6" s="5"/>
      <c r="D6" s="6"/>
      <c r="E6" s="6"/>
    </row>
    <row r="7" spans="1:8" ht="15.75" x14ac:dyDescent="0.25">
      <c r="A7" s="178" t="s">
        <v>28</v>
      </c>
      <c r="B7" s="202"/>
      <c r="C7" s="202"/>
      <c r="D7" s="202"/>
      <c r="E7" s="202"/>
    </row>
    <row r="8" spans="1:8" ht="18" x14ac:dyDescent="0.25">
      <c r="A8" s="5"/>
      <c r="B8" s="5"/>
      <c r="C8" s="5"/>
      <c r="D8" s="6"/>
      <c r="E8" s="6"/>
    </row>
    <row r="9" spans="1:8" ht="25.5" x14ac:dyDescent="0.25">
      <c r="A9" s="24" t="s">
        <v>29</v>
      </c>
      <c r="B9" s="70" t="s">
        <v>137</v>
      </c>
      <c r="C9" s="70" t="s">
        <v>138</v>
      </c>
      <c r="D9" s="71" t="s">
        <v>136</v>
      </c>
      <c r="E9" s="71" t="s">
        <v>139</v>
      </c>
      <c r="F9" s="71" t="s">
        <v>135</v>
      </c>
      <c r="G9" s="71" t="s">
        <v>132</v>
      </c>
      <c r="H9" s="71" t="s">
        <v>133</v>
      </c>
    </row>
    <row r="10" spans="1:8" ht="15.75" customHeight="1" x14ac:dyDescent="0.25">
      <c r="A10" s="13" t="s">
        <v>30</v>
      </c>
      <c r="B10" s="111">
        <v>33500617</v>
      </c>
      <c r="C10" s="48">
        <v>4446296</v>
      </c>
      <c r="D10" s="48">
        <v>44026100</v>
      </c>
      <c r="E10" s="48">
        <v>5843268</v>
      </c>
      <c r="F10" s="141">
        <v>4895562</v>
      </c>
      <c r="G10" s="141">
        <v>4478834</v>
      </c>
      <c r="H10" s="141">
        <v>4488125</v>
      </c>
    </row>
    <row r="11" spans="1:8" ht="15.75" customHeight="1" x14ac:dyDescent="0.25">
      <c r="A11" s="13" t="s">
        <v>57</v>
      </c>
      <c r="B11" s="62">
        <v>33500617</v>
      </c>
      <c r="C11" s="63">
        <v>4446296</v>
      </c>
      <c r="D11" s="63">
        <v>44026100</v>
      </c>
      <c r="E11" s="63">
        <v>5843268</v>
      </c>
      <c r="F11" s="161">
        <v>4895562</v>
      </c>
      <c r="G11" s="161">
        <v>4478834</v>
      </c>
      <c r="H11" s="161">
        <v>4488125</v>
      </c>
    </row>
    <row r="12" spans="1:8" x14ac:dyDescent="0.25">
      <c r="A12" s="19" t="s">
        <v>58</v>
      </c>
      <c r="B12" s="62">
        <v>33500617</v>
      </c>
      <c r="C12" s="63">
        <v>4446296</v>
      </c>
      <c r="D12" s="63">
        <v>44026100</v>
      </c>
      <c r="E12" s="63">
        <v>5843268</v>
      </c>
      <c r="F12" s="161">
        <v>4895562</v>
      </c>
      <c r="G12" s="161">
        <v>4478834</v>
      </c>
      <c r="H12" s="161">
        <v>4488125</v>
      </c>
    </row>
  </sheetData>
  <mergeCells count="4">
    <mergeCell ref="A3:E3"/>
    <mergeCell ref="A5:E5"/>
    <mergeCell ref="A7:E7"/>
    <mergeCell ref="A1:H1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E25" sqref="E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78" t="s">
        <v>131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178" t="s">
        <v>34</v>
      </c>
      <c r="B3" s="178"/>
      <c r="C3" s="178"/>
      <c r="D3" s="178"/>
      <c r="E3" s="178"/>
      <c r="F3" s="178"/>
      <c r="G3" s="178"/>
      <c r="H3" s="195"/>
      <c r="I3" s="195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178" t="s">
        <v>31</v>
      </c>
      <c r="B5" s="179"/>
      <c r="C5" s="179"/>
      <c r="D5" s="179"/>
      <c r="E5" s="179"/>
      <c r="F5" s="179"/>
      <c r="G5" s="179"/>
      <c r="H5" s="179"/>
      <c r="I5" s="179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4" t="s">
        <v>16</v>
      </c>
      <c r="B7" s="23" t="s">
        <v>17</v>
      </c>
      <c r="C7" s="23" t="s">
        <v>18</v>
      </c>
      <c r="D7" s="23" t="s">
        <v>56</v>
      </c>
      <c r="E7" s="23" t="s">
        <v>12</v>
      </c>
      <c r="F7" s="24" t="s">
        <v>13</v>
      </c>
      <c r="G7" s="24" t="s">
        <v>46</v>
      </c>
      <c r="H7" s="24" t="s">
        <v>47</v>
      </c>
      <c r="I7" s="24" t="s">
        <v>48</v>
      </c>
    </row>
    <row r="8" spans="1:10" ht="25.5" x14ac:dyDescent="0.25">
      <c r="A8" s="13">
        <v>8</v>
      </c>
      <c r="B8" s="13"/>
      <c r="C8" s="13"/>
      <c r="D8" s="13" t="s">
        <v>32</v>
      </c>
      <c r="E8" s="10"/>
      <c r="F8" s="11"/>
      <c r="G8" s="11"/>
      <c r="H8" s="11"/>
      <c r="I8" s="11"/>
    </row>
    <row r="9" spans="1:10" x14ac:dyDescent="0.25">
      <c r="A9" s="13"/>
      <c r="B9" s="18">
        <v>84</v>
      </c>
      <c r="C9" s="18"/>
      <c r="D9" s="18" t="s">
        <v>36</v>
      </c>
      <c r="E9" s="10"/>
      <c r="F9" s="11"/>
      <c r="G9" s="11"/>
      <c r="H9" s="11"/>
      <c r="I9" s="11"/>
    </row>
    <row r="10" spans="1:10" ht="25.5" x14ac:dyDescent="0.25">
      <c r="A10" s="14"/>
      <c r="B10" s="14"/>
      <c r="C10" s="15">
        <v>81</v>
      </c>
      <c r="D10" s="19" t="s">
        <v>37</v>
      </c>
      <c r="E10" s="10"/>
      <c r="F10" s="11"/>
      <c r="G10" s="11"/>
      <c r="H10" s="11"/>
      <c r="I10" s="11"/>
    </row>
    <row r="11" spans="1:10" ht="25.5" x14ac:dyDescent="0.25">
      <c r="A11" s="16">
        <v>5</v>
      </c>
      <c r="B11" s="17"/>
      <c r="C11" s="17"/>
      <c r="D11" s="29" t="s">
        <v>33</v>
      </c>
      <c r="E11" s="10"/>
      <c r="F11" s="11"/>
      <c r="G11" s="11"/>
      <c r="H11" s="11"/>
      <c r="I11" s="11"/>
    </row>
    <row r="12" spans="1:10" ht="25.5" x14ac:dyDescent="0.25">
      <c r="A12" s="18"/>
      <c r="B12" s="18">
        <v>54</v>
      </c>
      <c r="C12" s="18"/>
      <c r="D12" s="30" t="s">
        <v>38</v>
      </c>
      <c r="E12" s="10"/>
      <c r="F12" s="11"/>
      <c r="G12" s="11"/>
      <c r="H12" s="11"/>
      <c r="I12" s="12"/>
    </row>
    <row r="13" spans="1:10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10" x14ac:dyDescent="0.25">
      <c r="A14" s="18"/>
      <c r="B14" s="18"/>
      <c r="C14" s="15">
        <v>31</v>
      </c>
      <c r="D14" s="15" t="s">
        <v>39</v>
      </c>
      <c r="E14" s="10"/>
      <c r="F14" s="11"/>
      <c r="G14" s="11"/>
      <c r="H14" s="11"/>
      <c r="I14" s="12"/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5"/>
  <sheetViews>
    <sheetView tabSelected="1" topLeftCell="A6" workbookViewId="0">
      <selection activeCell="E181" sqref="E181"/>
    </sheetView>
  </sheetViews>
  <sheetFormatPr defaultRowHeight="15" x14ac:dyDescent="0.25"/>
  <cols>
    <col min="1" max="1" width="27.28515625" customWidth="1"/>
    <col min="2" max="2" width="8.42578125" bestFit="1" customWidth="1"/>
    <col min="3" max="3" width="5.42578125" style="160" bestFit="1" customWidth="1"/>
    <col min="4" max="4" width="28.85546875" customWidth="1"/>
    <col min="5" max="5" width="25.28515625" customWidth="1"/>
    <col min="6" max="6" width="25.28515625" hidden="1" customWidth="1"/>
    <col min="7" max="7" width="17.140625" customWidth="1"/>
    <col min="8" max="8" width="20.140625" customWidth="1"/>
    <col min="9" max="9" width="20.28515625" customWidth="1"/>
    <col min="10" max="13" width="25.28515625" customWidth="1"/>
    <col min="14" max="14" width="10.140625" bestFit="1" customWidth="1"/>
    <col min="15" max="15" width="19.5703125" customWidth="1"/>
    <col min="16" max="16" width="10.140625" bestFit="1" customWidth="1"/>
    <col min="18" max="18" width="9.85546875" bestFit="1" customWidth="1"/>
  </cols>
  <sheetData>
    <row r="1" spans="1:18" ht="42" customHeight="1" x14ac:dyDescent="0.25">
      <c r="A1" s="178" t="s">
        <v>131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8" ht="18" customHeight="1" x14ac:dyDescent="0.25">
      <c r="A2" s="28"/>
      <c r="B2" s="28"/>
      <c r="C2" s="142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ht="15.75" x14ac:dyDescent="0.25">
      <c r="A3" s="178" t="s">
        <v>156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95"/>
      <c r="M3" s="195"/>
    </row>
    <row r="4" spans="1:18" ht="18.75" x14ac:dyDescent="0.25">
      <c r="A4" s="28"/>
      <c r="B4" s="28"/>
      <c r="C4" s="142"/>
      <c r="D4" s="28"/>
      <c r="E4" s="28"/>
      <c r="F4" s="28"/>
      <c r="G4" s="28"/>
      <c r="H4" s="28"/>
      <c r="I4" s="28"/>
      <c r="J4" s="28"/>
      <c r="K4" s="28"/>
      <c r="L4" s="6"/>
      <c r="M4" s="6"/>
    </row>
    <row r="5" spans="1:18" x14ac:dyDescent="0.25">
      <c r="A5" s="112"/>
      <c r="B5" s="112"/>
      <c r="C5" s="155"/>
      <c r="D5" s="112"/>
      <c r="E5" s="78"/>
      <c r="L5" s="78"/>
    </row>
    <row r="6" spans="1:18" ht="15.75" x14ac:dyDescent="0.25">
      <c r="A6" s="178" t="s">
        <v>22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8" ht="18.75" x14ac:dyDescent="0.25">
      <c r="A7" s="28"/>
      <c r="B7" s="28"/>
      <c r="C7" s="142"/>
      <c r="D7" s="28"/>
      <c r="E7" s="28"/>
      <c r="F7" s="28"/>
      <c r="G7" s="135"/>
      <c r="H7" s="28"/>
      <c r="I7" s="28"/>
      <c r="J7" s="28"/>
      <c r="K7" s="28"/>
      <c r="L7" s="6"/>
      <c r="M7" s="6"/>
    </row>
    <row r="9" spans="1:18" ht="25.5" x14ac:dyDescent="0.25">
      <c r="A9" s="71" t="s">
        <v>16</v>
      </c>
      <c r="B9" s="70" t="s">
        <v>17</v>
      </c>
      <c r="C9" s="143" t="s">
        <v>18</v>
      </c>
      <c r="D9" s="70" t="s">
        <v>23</v>
      </c>
      <c r="E9" s="70" t="s">
        <v>137</v>
      </c>
      <c r="F9" s="71" t="s">
        <v>13</v>
      </c>
      <c r="G9" s="70" t="s">
        <v>138</v>
      </c>
      <c r="H9" s="71" t="s">
        <v>136</v>
      </c>
      <c r="I9" s="71" t="s">
        <v>140</v>
      </c>
      <c r="J9" s="71" t="s">
        <v>134</v>
      </c>
      <c r="K9" s="71" t="s">
        <v>135</v>
      </c>
      <c r="L9" s="71" t="s">
        <v>132</v>
      </c>
      <c r="M9" s="71" t="s">
        <v>133</v>
      </c>
    </row>
    <row r="10" spans="1:18" x14ac:dyDescent="0.25">
      <c r="A10" s="4" t="s">
        <v>148</v>
      </c>
      <c r="B10" s="162"/>
      <c r="C10" s="163"/>
      <c r="D10" s="139" t="s">
        <v>147</v>
      </c>
      <c r="E10" s="162"/>
      <c r="F10" s="162"/>
      <c r="G10" s="162"/>
      <c r="H10" s="162"/>
      <c r="I10" s="162"/>
      <c r="J10" s="162"/>
      <c r="K10" s="162"/>
      <c r="L10" s="162"/>
      <c r="M10" s="162"/>
    </row>
    <row r="11" spans="1:18" x14ac:dyDescent="0.25">
      <c r="A11" s="65">
        <v>3</v>
      </c>
      <c r="B11" s="65"/>
      <c r="C11" s="144"/>
      <c r="D11" s="65" t="s">
        <v>24</v>
      </c>
      <c r="E11" s="111">
        <f>E12+E48+E142+E150+E154</f>
        <v>30582461</v>
      </c>
      <c r="F11" s="111">
        <f>F12+F48+F142+F150+F154</f>
        <v>0</v>
      </c>
      <c r="G11" s="111">
        <f t="shared" ref="G11:G18" si="0">E11/7.5345</f>
        <v>4058990.1121507729</v>
      </c>
      <c r="H11" s="111">
        <f>H12+H48+H142+H150+H154</f>
        <v>31545281</v>
      </c>
      <c r="I11" s="111">
        <f t="shared" ref="I11:I47" si="1">H11/7.5345</f>
        <v>4186778.2865485433</v>
      </c>
      <c r="J11" s="111">
        <f>J12+J48+J142+J150+J154</f>
        <v>33835608</v>
      </c>
      <c r="K11" s="111">
        <f>J11/7.5345</f>
        <v>4490756.9181763884</v>
      </c>
      <c r="L11" s="111">
        <f>L12+L48+L142+L150+L154</f>
        <v>4395218</v>
      </c>
      <c r="M11" s="111">
        <f>M12+M48+M142+M150+M154</f>
        <v>4404509</v>
      </c>
    </row>
    <row r="12" spans="1:18" x14ac:dyDescent="0.25">
      <c r="A12" s="65"/>
      <c r="B12" s="65">
        <v>31</v>
      </c>
      <c r="C12" s="146"/>
      <c r="D12" s="65" t="s">
        <v>25</v>
      </c>
      <c r="E12" s="62">
        <f>E20+E25+E29+E33+E37+E40+E42+E46</f>
        <v>13568589</v>
      </c>
      <c r="F12" s="62">
        <f>F20+F25+F29+F33+F37+F40+F42+F46</f>
        <v>0</v>
      </c>
      <c r="G12" s="111">
        <f t="shared" si="0"/>
        <v>1800861.2383038024</v>
      </c>
      <c r="H12" s="62">
        <f>H20+H25+H29+H33+H37+H40+H42+H46</f>
        <v>12906978</v>
      </c>
      <c r="I12" s="111">
        <f t="shared" si="1"/>
        <v>1713050.3683057933</v>
      </c>
      <c r="J12" s="62">
        <f>J20+J25+J29+J33+J37+J40+J42+J46</f>
        <v>14174664</v>
      </c>
      <c r="K12" s="111">
        <f t="shared" ref="K12:K83" si="2">J12/7.5345</f>
        <v>1881301.2144136969</v>
      </c>
      <c r="L12" s="62">
        <v>1855156</v>
      </c>
      <c r="M12" s="62">
        <v>1855156</v>
      </c>
      <c r="O12" s="124"/>
      <c r="P12" s="78"/>
      <c r="R12" s="78"/>
    </row>
    <row r="13" spans="1:18" x14ac:dyDescent="0.25">
      <c r="A13" s="60"/>
      <c r="B13" s="83"/>
      <c r="C13" s="156">
        <v>11</v>
      </c>
      <c r="D13" s="55" t="s">
        <v>20</v>
      </c>
      <c r="E13" s="57">
        <f>E21</f>
        <v>60588</v>
      </c>
      <c r="F13" s="57">
        <f t="shared" ref="F13:H13" si="3">F21</f>
        <v>0</v>
      </c>
      <c r="G13" s="130">
        <f t="shared" si="0"/>
        <v>8041.4095162253625</v>
      </c>
      <c r="H13" s="57">
        <f t="shared" si="3"/>
        <v>61755</v>
      </c>
      <c r="I13" s="130">
        <f t="shared" si="1"/>
        <v>8196.2970336452308</v>
      </c>
      <c r="J13" s="57">
        <v>128864</v>
      </c>
      <c r="K13" s="130">
        <f t="shared" si="2"/>
        <v>17103.191983542372</v>
      </c>
      <c r="L13" s="57">
        <v>8826</v>
      </c>
      <c r="M13" s="57">
        <v>8826</v>
      </c>
      <c r="O13" s="124"/>
      <c r="P13" s="78"/>
      <c r="R13" s="78"/>
    </row>
    <row r="14" spans="1:18" ht="35.25" customHeight="1" x14ac:dyDescent="0.25">
      <c r="A14" s="60" t="s">
        <v>149</v>
      </c>
      <c r="B14" s="83"/>
      <c r="C14" s="156"/>
      <c r="D14" s="55" t="s">
        <v>150</v>
      </c>
      <c r="E14" s="57">
        <v>60588</v>
      </c>
      <c r="F14" s="57"/>
      <c r="G14" s="130">
        <v>8041</v>
      </c>
      <c r="H14" s="57">
        <f>H13-H15</f>
        <v>41755</v>
      </c>
      <c r="I14" s="130">
        <f t="shared" si="1"/>
        <v>5541.8408653527104</v>
      </c>
      <c r="J14" s="57">
        <f>J13-J15</f>
        <v>113864</v>
      </c>
      <c r="K14" s="130">
        <f>K13-K15</f>
        <v>15112.349857322981</v>
      </c>
      <c r="L14" s="57">
        <f>L13-L15</f>
        <v>6835</v>
      </c>
      <c r="M14" s="57">
        <f>M13-M15</f>
        <v>6835</v>
      </c>
      <c r="O14" s="124"/>
      <c r="P14" s="78"/>
      <c r="R14" s="78"/>
    </row>
    <row r="15" spans="1:18" ht="36" customHeight="1" x14ac:dyDescent="0.25">
      <c r="A15" s="60" t="s">
        <v>151</v>
      </c>
      <c r="B15" s="83"/>
      <c r="C15" s="156"/>
      <c r="D15" s="55" t="s">
        <v>152</v>
      </c>
      <c r="E15" s="57"/>
      <c r="F15" s="57"/>
      <c r="G15" s="130"/>
      <c r="H15" s="57">
        <v>20000</v>
      </c>
      <c r="I15" s="130">
        <f>H15/7.5345</f>
        <v>2654.4561682925209</v>
      </c>
      <c r="J15" s="57">
        <v>15000</v>
      </c>
      <c r="K15" s="130">
        <f>J15/7.5345</f>
        <v>1990.8421262193906</v>
      </c>
      <c r="L15" s="57">
        <v>1991</v>
      </c>
      <c r="M15" s="57">
        <v>1991</v>
      </c>
      <c r="O15" s="124"/>
      <c r="P15" s="78"/>
      <c r="R15" s="78"/>
    </row>
    <row r="16" spans="1:18" x14ac:dyDescent="0.25">
      <c r="A16" s="91"/>
      <c r="B16" s="92"/>
      <c r="C16" s="148">
        <v>43</v>
      </c>
      <c r="D16" s="93" t="s">
        <v>76</v>
      </c>
      <c r="E16" s="94">
        <f>E22+E30+E35+E38+E41+E43</f>
        <v>9593263.8300000001</v>
      </c>
      <c r="F16" s="94">
        <f t="shared" ref="F16:J16" si="4">F22+F30+F35+F38+F41+F43</f>
        <v>0</v>
      </c>
      <c r="G16" s="138">
        <f t="shared" si="0"/>
        <v>1273244.9173800517</v>
      </c>
      <c r="H16" s="94">
        <f t="shared" si="4"/>
        <v>10498372</v>
      </c>
      <c r="I16" s="138">
        <f t="shared" si="1"/>
        <v>1393373.4156214744</v>
      </c>
      <c r="J16" s="94">
        <f t="shared" si="4"/>
        <v>9762900</v>
      </c>
      <c r="K16" s="138">
        <f t="shared" si="2"/>
        <v>1295759.5062711525</v>
      </c>
      <c r="L16" s="94">
        <v>1380000</v>
      </c>
      <c r="M16" s="94">
        <v>1380000</v>
      </c>
      <c r="O16" s="124"/>
      <c r="P16" s="78"/>
      <c r="R16" s="78"/>
    </row>
    <row r="17" spans="1:24" x14ac:dyDescent="0.25">
      <c r="A17" s="106"/>
      <c r="B17" s="107"/>
      <c r="C17" s="145">
        <v>52</v>
      </c>
      <c r="D17" s="86" t="s">
        <v>52</v>
      </c>
      <c r="E17" s="87">
        <f>E23+E31+E34+E45</f>
        <v>817289</v>
      </c>
      <c r="F17" s="87">
        <f t="shared" ref="F17:J17" si="5">F23+F31+F34+F45</f>
        <v>0</v>
      </c>
      <c r="G17" s="129">
        <f t="shared" si="0"/>
        <v>108472.8913663813</v>
      </c>
      <c r="H17" s="87">
        <f t="shared" si="5"/>
        <v>155000</v>
      </c>
      <c r="I17" s="129">
        <f t="shared" si="1"/>
        <v>20572.035304267036</v>
      </c>
      <c r="J17" s="87">
        <f t="shared" si="5"/>
        <v>590487</v>
      </c>
      <c r="K17" s="129">
        <f t="shared" si="2"/>
        <v>78371.092972327286</v>
      </c>
      <c r="L17" s="87">
        <v>130000</v>
      </c>
      <c r="M17" s="87">
        <v>130000</v>
      </c>
      <c r="O17" s="124"/>
      <c r="P17" s="78"/>
      <c r="R17" s="78"/>
    </row>
    <row r="18" spans="1:24" x14ac:dyDescent="0.25">
      <c r="A18" s="174" t="s">
        <v>154</v>
      </c>
      <c r="B18" s="97"/>
      <c r="C18" s="151">
        <v>31</v>
      </c>
      <c r="D18" s="97" t="s">
        <v>39</v>
      </c>
      <c r="E18" s="99">
        <f>E24+E26+E32+E36+E39+E44+E47</f>
        <v>3097448.17</v>
      </c>
      <c r="F18" s="99">
        <f t="shared" ref="F18:H18" si="6">F24+F26+F32+F36+F39+F44+F47</f>
        <v>0</v>
      </c>
      <c r="G18" s="128">
        <f t="shared" si="0"/>
        <v>411102.02004114405</v>
      </c>
      <c r="H18" s="99">
        <f t="shared" si="6"/>
        <v>2190051</v>
      </c>
      <c r="I18" s="128">
        <f t="shared" si="1"/>
        <v>290669.71929126017</v>
      </c>
      <c r="J18" s="99">
        <f>J24+J26+J32+J36+J39+J44+J47+J27</f>
        <v>3690613</v>
      </c>
      <c r="K18" s="128">
        <f t="shared" si="2"/>
        <v>489828.5221315283</v>
      </c>
      <c r="L18" s="99">
        <f>L12-L13-L16-L17</f>
        <v>336330</v>
      </c>
      <c r="M18" s="99">
        <f>M12-M13-M16-M17</f>
        <v>336330</v>
      </c>
      <c r="O18" s="124"/>
      <c r="P18" s="78"/>
      <c r="R18" s="78"/>
    </row>
    <row r="19" spans="1:24" x14ac:dyDescent="0.25">
      <c r="A19" s="172"/>
      <c r="B19" s="165"/>
      <c r="C19" s="166">
        <v>61</v>
      </c>
      <c r="D19" s="167" t="s">
        <v>155</v>
      </c>
      <c r="E19" s="168">
        <f>E28</f>
        <v>0</v>
      </c>
      <c r="F19" s="168">
        <f t="shared" ref="F19:M19" si="7">F28</f>
        <v>0</v>
      </c>
      <c r="G19" s="168">
        <f t="shared" si="7"/>
        <v>0</v>
      </c>
      <c r="H19" s="168">
        <f t="shared" si="7"/>
        <v>1800</v>
      </c>
      <c r="I19" s="168">
        <f t="shared" si="7"/>
        <v>238.90105514632688</v>
      </c>
      <c r="J19" s="168">
        <f t="shared" si="7"/>
        <v>1800</v>
      </c>
      <c r="K19" s="168">
        <f t="shared" si="7"/>
        <v>239</v>
      </c>
      <c r="L19" s="168">
        <f t="shared" si="7"/>
        <v>0</v>
      </c>
      <c r="M19" s="168">
        <f t="shared" si="7"/>
        <v>0</v>
      </c>
      <c r="O19" s="124"/>
      <c r="P19" s="78"/>
      <c r="R19" s="78"/>
    </row>
    <row r="20" spans="1:24" ht="14.25" customHeight="1" x14ac:dyDescent="0.25">
      <c r="A20" s="65"/>
      <c r="B20" s="74">
        <v>3111</v>
      </c>
      <c r="C20" s="146"/>
      <c r="D20" s="69" t="s">
        <v>82</v>
      </c>
      <c r="E20" s="62">
        <v>6931705</v>
      </c>
      <c r="F20" s="63"/>
      <c r="G20" s="111">
        <f t="shared" ref="G20:G26" si="8">E20/7.5345</f>
        <v>919995.35470170539</v>
      </c>
      <c r="H20" s="63">
        <v>6948649</v>
      </c>
      <c r="I20" s="111">
        <f t="shared" si="1"/>
        <v>922244.20996748284</v>
      </c>
      <c r="J20" s="63">
        <v>7643514</v>
      </c>
      <c r="K20" s="111">
        <f t="shared" si="2"/>
        <v>1014468.644236512</v>
      </c>
      <c r="L20" s="63"/>
      <c r="M20" s="63"/>
      <c r="O20" s="124"/>
      <c r="P20" s="78"/>
      <c r="R20" s="78"/>
      <c r="T20" s="78"/>
      <c r="V20" s="78"/>
      <c r="X20" s="78"/>
    </row>
    <row r="21" spans="1:24" x14ac:dyDescent="0.25">
      <c r="A21" s="60"/>
      <c r="B21" s="83"/>
      <c r="C21" s="156">
        <v>11</v>
      </c>
      <c r="D21" s="55" t="s">
        <v>20</v>
      </c>
      <c r="E21" s="57">
        <v>60588</v>
      </c>
      <c r="F21" s="58"/>
      <c r="G21" s="130">
        <f t="shared" si="8"/>
        <v>8041.4095162253625</v>
      </c>
      <c r="H21" s="58">
        <v>61755</v>
      </c>
      <c r="I21" s="130">
        <f t="shared" si="1"/>
        <v>8196.2970336452308</v>
      </c>
      <c r="J21" s="58">
        <v>128864</v>
      </c>
      <c r="K21" s="130">
        <f t="shared" si="2"/>
        <v>17103.191983542372</v>
      </c>
      <c r="L21" s="58"/>
      <c r="M21" s="58"/>
      <c r="O21" s="124"/>
      <c r="P21" s="78"/>
      <c r="R21" s="78"/>
      <c r="T21" s="78"/>
    </row>
    <row r="22" spans="1:24" x14ac:dyDescent="0.25">
      <c r="A22" s="91"/>
      <c r="B22" s="92"/>
      <c r="C22" s="148">
        <v>43</v>
      </c>
      <c r="D22" s="93" t="s">
        <v>76</v>
      </c>
      <c r="E22" s="94">
        <v>4618484.83</v>
      </c>
      <c r="F22" s="95"/>
      <c r="G22" s="138">
        <f t="shared" si="8"/>
        <v>612978.27725794679</v>
      </c>
      <c r="H22" s="95">
        <v>5597372</v>
      </c>
      <c r="I22" s="138">
        <f t="shared" si="1"/>
        <v>742898.93158139219</v>
      </c>
      <c r="J22" s="95">
        <v>4920000</v>
      </c>
      <c r="K22" s="138">
        <f t="shared" si="2"/>
        <v>652996.21739996015</v>
      </c>
      <c r="L22" s="95"/>
      <c r="M22" s="95"/>
      <c r="O22" s="124"/>
      <c r="Q22" s="78"/>
      <c r="R22" s="78"/>
      <c r="S22" s="78"/>
    </row>
    <row r="23" spans="1:24" x14ac:dyDescent="0.25">
      <c r="A23" s="106"/>
      <c r="B23" s="107"/>
      <c r="C23" s="145">
        <v>52</v>
      </c>
      <c r="D23" s="86" t="s">
        <v>52</v>
      </c>
      <c r="E23" s="87">
        <v>347253</v>
      </c>
      <c r="F23" s="88"/>
      <c r="G23" s="129">
        <f t="shared" si="8"/>
        <v>46088.393390404141</v>
      </c>
      <c r="H23" s="88">
        <v>150000</v>
      </c>
      <c r="I23" s="129">
        <f t="shared" si="1"/>
        <v>19908.421262193908</v>
      </c>
      <c r="J23" s="88">
        <v>563487</v>
      </c>
      <c r="K23" s="129">
        <f t="shared" si="2"/>
        <v>74787.577145132382</v>
      </c>
      <c r="L23" s="88"/>
      <c r="M23" s="88"/>
      <c r="O23" s="124"/>
      <c r="Q23" s="78"/>
    </row>
    <row r="24" spans="1:24" x14ac:dyDescent="0.25">
      <c r="A24" s="174" t="s">
        <v>154</v>
      </c>
      <c r="B24" s="97"/>
      <c r="C24" s="151">
        <v>31</v>
      </c>
      <c r="D24" s="97" t="s">
        <v>39</v>
      </c>
      <c r="E24" s="99">
        <f>E20-E21-E22-E23</f>
        <v>1905379.17</v>
      </c>
      <c r="F24" s="100"/>
      <c r="G24" s="128">
        <f t="shared" si="8"/>
        <v>252887.27453712918</v>
      </c>
      <c r="H24" s="100">
        <f>H20-H21-H22-H23</f>
        <v>1139522</v>
      </c>
      <c r="I24" s="128">
        <f t="shared" si="1"/>
        <v>151240.5600902515</v>
      </c>
      <c r="J24" s="100">
        <f>J20-J21-J22-J23</f>
        <v>2031163</v>
      </c>
      <c r="K24" s="128">
        <f t="shared" si="2"/>
        <v>269581.65770787711</v>
      </c>
      <c r="L24" s="100"/>
      <c r="M24" s="100"/>
      <c r="O24" s="124"/>
    </row>
    <row r="25" spans="1:24" x14ac:dyDescent="0.25">
      <c r="A25" s="65"/>
      <c r="B25" s="74">
        <v>3112</v>
      </c>
      <c r="C25" s="146"/>
      <c r="D25" s="69" t="s">
        <v>83</v>
      </c>
      <c r="E25" s="62">
        <v>42000</v>
      </c>
      <c r="F25" s="63"/>
      <c r="G25" s="111">
        <f t="shared" si="8"/>
        <v>5574.3579534142937</v>
      </c>
      <c r="H25" s="63">
        <v>72400</v>
      </c>
      <c r="I25" s="111">
        <f t="shared" si="1"/>
        <v>9609.1313292189261</v>
      </c>
      <c r="J25" s="63">
        <v>72400</v>
      </c>
      <c r="K25" s="111">
        <f t="shared" si="2"/>
        <v>9609.1313292189261</v>
      </c>
      <c r="L25" s="63"/>
      <c r="M25" s="63"/>
    </row>
    <row r="26" spans="1:24" x14ac:dyDescent="0.25">
      <c r="A26" s="91"/>
      <c r="B26" s="92"/>
      <c r="C26" s="148">
        <v>43</v>
      </c>
      <c r="D26" s="93" t="s">
        <v>76</v>
      </c>
      <c r="E26" s="94">
        <v>42000</v>
      </c>
      <c r="F26" s="95"/>
      <c r="G26" s="138">
        <f t="shared" si="8"/>
        <v>5574.3579534142937</v>
      </c>
      <c r="H26" s="95">
        <f>H25-H28</f>
        <v>70600</v>
      </c>
      <c r="I26" s="138">
        <f t="shared" si="1"/>
        <v>9370.2302740725991</v>
      </c>
      <c r="J26" s="95">
        <v>0</v>
      </c>
      <c r="K26" s="138">
        <f t="shared" si="2"/>
        <v>0</v>
      </c>
      <c r="L26" s="95"/>
      <c r="M26" s="95"/>
      <c r="O26" s="78"/>
      <c r="Q26" s="78"/>
    </row>
    <row r="27" spans="1:24" x14ac:dyDescent="0.25">
      <c r="A27" s="174" t="s">
        <v>154</v>
      </c>
      <c r="B27" s="97"/>
      <c r="C27" s="151">
        <v>31</v>
      </c>
      <c r="D27" s="97" t="s">
        <v>39</v>
      </c>
      <c r="E27" s="99">
        <v>0</v>
      </c>
      <c r="F27" s="100"/>
      <c r="G27" s="128">
        <v>0</v>
      </c>
      <c r="H27" s="100">
        <v>0</v>
      </c>
      <c r="I27" s="128">
        <v>0</v>
      </c>
      <c r="J27" s="100">
        <f>J25-J28</f>
        <v>70600</v>
      </c>
      <c r="K27" s="128">
        <f t="shared" si="2"/>
        <v>9370.2302740725991</v>
      </c>
      <c r="L27" s="100"/>
      <c r="M27" s="100"/>
      <c r="O27" s="78"/>
      <c r="Q27" s="78"/>
    </row>
    <row r="28" spans="1:24" x14ac:dyDescent="0.25">
      <c r="A28" s="172"/>
      <c r="B28" s="165"/>
      <c r="C28" s="166">
        <v>61</v>
      </c>
      <c r="D28" s="167" t="s">
        <v>155</v>
      </c>
      <c r="E28" s="168"/>
      <c r="F28" s="170"/>
      <c r="G28" s="169"/>
      <c r="H28" s="170">
        <v>1800</v>
      </c>
      <c r="I28" s="169">
        <f>H28/7.5345</f>
        <v>238.90105514632688</v>
      </c>
      <c r="J28" s="170">
        <v>1800</v>
      </c>
      <c r="K28" s="169">
        <v>239</v>
      </c>
      <c r="L28" s="170"/>
      <c r="M28" s="170"/>
      <c r="O28" s="78"/>
      <c r="Q28" s="78"/>
    </row>
    <row r="29" spans="1:24" x14ac:dyDescent="0.25">
      <c r="A29" s="65"/>
      <c r="B29" s="74">
        <v>3113</v>
      </c>
      <c r="C29" s="146"/>
      <c r="D29" s="79" t="s">
        <v>84</v>
      </c>
      <c r="E29" s="76">
        <v>766070</v>
      </c>
      <c r="F29" s="77"/>
      <c r="G29" s="111">
        <f t="shared" ref="G29:G55" si="9">E29/7.5345</f>
        <v>101674.96184219257</v>
      </c>
      <c r="H29" s="77">
        <v>470000</v>
      </c>
      <c r="I29" s="111">
        <f t="shared" si="1"/>
        <v>62379.719954874243</v>
      </c>
      <c r="J29" s="77">
        <v>517000</v>
      </c>
      <c r="K29" s="111">
        <f t="shared" si="2"/>
        <v>68617.691950361666</v>
      </c>
      <c r="L29" s="77"/>
      <c r="M29" s="77"/>
      <c r="Q29" s="78"/>
    </row>
    <row r="30" spans="1:24" x14ac:dyDescent="0.25">
      <c r="A30" s="91"/>
      <c r="B30" s="92"/>
      <c r="C30" s="148">
        <v>43</v>
      </c>
      <c r="D30" s="93" t="s">
        <v>76</v>
      </c>
      <c r="E30" s="94">
        <v>472073</v>
      </c>
      <c r="F30" s="95"/>
      <c r="G30" s="138">
        <f t="shared" si="9"/>
        <v>62654.854336717763</v>
      </c>
      <c r="H30" s="95">
        <f>H29-H31</f>
        <v>465000</v>
      </c>
      <c r="I30" s="138">
        <f t="shared" si="1"/>
        <v>61716.105912801111</v>
      </c>
      <c r="J30" s="95">
        <v>450000</v>
      </c>
      <c r="K30" s="138">
        <f t="shared" si="2"/>
        <v>59725.263786581723</v>
      </c>
      <c r="L30" s="95"/>
      <c r="M30" s="95"/>
      <c r="O30" s="78"/>
    </row>
    <row r="31" spans="1:24" x14ac:dyDescent="0.25">
      <c r="A31" s="106"/>
      <c r="B31" s="107"/>
      <c r="C31" s="145">
        <v>52</v>
      </c>
      <c r="D31" s="86" t="s">
        <v>52</v>
      </c>
      <c r="E31" s="87">
        <v>131647</v>
      </c>
      <c r="F31" s="88"/>
      <c r="G31" s="129">
        <f t="shared" si="9"/>
        <v>17472.559559360274</v>
      </c>
      <c r="H31" s="88">
        <v>5000</v>
      </c>
      <c r="I31" s="129">
        <f t="shared" si="1"/>
        <v>663.61404207313024</v>
      </c>
      <c r="J31" s="88">
        <v>17000</v>
      </c>
      <c r="K31" s="129">
        <f t="shared" si="2"/>
        <v>2256.2877430486428</v>
      </c>
      <c r="L31" s="88"/>
      <c r="M31" s="88"/>
      <c r="O31" s="78"/>
    </row>
    <row r="32" spans="1:24" x14ac:dyDescent="0.25">
      <c r="A32" s="174" t="s">
        <v>154</v>
      </c>
      <c r="B32" s="97"/>
      <c r="C32" s="151">
        <v>31</v>
      </c>
      <c r="D32" s="97" t="s">
        <v>39</v>
      </c>
      <c r="E32" s="99">
        <f>E29-E30-E31</f>
        <v>162350</v>
      </c>
      <c r="F32" s="100"/>
      <c r="G32" s="128">
        <f t="shared" si="9"/>
        <v>21547.547946114537</v>
      </c>
      <c r="H32" s="100">
        <f>H29-H30-H31</f>
        <v>0</v>
      </c>
      <c r="I32" s="128">
        <f t="shared" si="1"/>
        <v>0</v>
      </c>
      <c r="J32" s="100">
        <f>J29-J30-J31</f>
        <v>50000</v>
      </c>
      <c r="K32" s="128">
        <f t="shared" si="2"/>
        <v>6636.1404207313026</v>
      </c>
      <c r="L32" s="100"/>
      <c r="M32" s="100"/>
      <c r="O32" s="78"/>
    </row>
    <row r="33" spans="1:15" x14ac:dyDescent="0.25">
      <c r="A33" s="65"/>
      <c r="B33" s="74">
        <v>3114</v>
      </c>
      <c r="C33" s="146"/>
      <c r="D33" s="69" t="s">
        <v>85</v>
      </c>
      <c r="E33" s="62">
        <v>3708830</v>
      </c>
      <c r="F33" s="63"/>
      <c r="G33" s="111">
        <f t="shared" si="9"/>
        <v>492246.33353241754</v>
      </c>
      <c r="H33" s="63">
        <v>3303500</v>
      </c>
      <c r="I33" s="111">
        <f t="shared" si="1"/>
        <v>438449.79759771714</v>
      </c>
      <c r="J33" s="63">
        <v>3633850</v>
      </c>
      <c r="K33" s="111">
        <f t="shared" si="2"/>
        <v>482294.77735748887</v>
      </c>
      <c r="L33" s="63"/>
      <c r="M33" s="63"/>
      <c r="O33" s="78"/>
    </row>
    <row r="34" spans="1:15" x14ac:dyDescent="0.25">
      <c r="A34" s="84"/>
      <c r="B34" s="108"/>
      <c r="C34" s="145">
        <v>52</v>
      </c>
      <c r="D34" s="86" t="s">
        <v>52</v>
      </c>
      <c r="E34" s="87">
        <v>316120</v>
      </c>
      <c r="F34" s="88"/>
      <c r="G34" s="129">
        <f t="shared" si="9"/>
        <v>41956.334196031588</v>
      </c>
      <c r="H34" s="88"/>
      <c r="I34" s="129">
        <f t="shared" si="1"/>
        <v>0</v>
      </c>
      <c r="J34" s="88">
        <v>10000</v>
      </c>
      <c r="K34" s="129">
        <f t="shared" si="2"/>
        <v>1327.2280841462605</v>
      </c>
      <c r="L34" s="88"/>
      <c r="M34" s="88"/>
    </row>
    <row r="35" spans="1:15" x14ac:dyDescent="0.25">
      <c r="A35" s="91"/>
      <c r="B35" s="92"/>
      <c r="C35" s="148">
        <v>43</v>
      </c>
      <c r="D35" s="93" t="s">
        <v>76</v>
      </c>
      <c r="E35" s="94">
        <v>2982757</v>
      </c>
      <c r="F35" s="95"/>
      <c r="G35" s="138">
        <f t="shared" si="9"/>
        <v>395879.88585838472</v>
      </c>
      <c r="H35" s="95">
        <v>2830000</v>
      </c>
      <c r="I35" s="138">
        <f t="shared" si="1"/>
        <v>375605.54781339172</v>
      </c>
      <c r="J35" s="95">
        <v>2500000</v>
      </c>
      <c r="K35" s="138">
        <f t="shared" si="2"/>
        <v>331807.02103656513</v>
      </c>
      <c r="L35" s="95"/>
      <c r="M35" s="95"/>
    </row>
    <row r="36" spans="1:15" x14ac:dyDescent="0.25">
      <c r="A36" s="174" t="s">
        <v>154</v>
      </c>
      <c r="B36" s="97"/>
      <c r="C36" s="151">
        <v>31</v>
      </c>
      <c r="D36" s="97" t="s">
        <v>39</v>
      </c>
      <c r="E36" s="99">
        <f>E33-E34-E35</f>
        <v>409953</v>
      </c>
      <c r="F36" s="100"/>
      <c r="G36" s="128">
        <f t="shared" si="9"/>
        <v>54410.113478001193</v>
      </c>
      <c r="H36" s="100">
        <f>H33-H35</f>
        <v>473500</v>
      </c>
      <c r="I36" s="128">
        <f t="shared" si="1"/>
        <v>62844.249784325431</v>
      </c>
      <c r="J36" s="100">
        <f>J33-J34-J35</f>
        <v>1123850</v>
      </c>
      <c r="K36" s="128">
        <f t="shared" si="2"/>
        <v>149160.52823677749</v>
      </c>
      <c r="L36" s="100"/>
      <c r="M36" s="100"/>
    </row>
    <row r="37" spans="1:15" x14ac:dyDescent="0.25">
      <c r="A37" s="65"/>
      <c r="B37" s="74">
        <v>3121</v>
      </c>
      <c r="C37" s="146"/>
      <c r="D37" s="69" t="s">
        <v>86</v>
      </c>
      <c r="E37" s="62">
        <v>341781</v>
      </c>
      <c r="F37" s="63"/>
      <c r="G37" s="111">
        <f t="shared" si="9"/>
        <v>45362.134182759306</v>
      </c>
      <c r="H37" s="63">
        <v>423429</v>
      </c>
      <c r="I37" s="111">
        <f t="shared" si="1"/>
        <v>56198.686044196693</v>
      </c>
      <c r="J37" s="63">
        <v>450000</v>
      </c>
      <c r="K37" s="111">
        <f t="shared" si="2"/>
        <v>59725.263786581723</v>
      </c>
      <c r="L37" s="63"/>
      <c r="M37" s="63"/>
      <c r="O37" s="78"/>
    </row>
    <row r="38" spans="1:15" x14ac:dyDescent="0.25">
      <c r="A38" s="91"/>
      <c r="B38" s="92"/>
      <c r="C38" s="148">
        <v>43</v>
      </c>
      <c r="D38" s="93" t="s">
        <v>76</v>
      </c>
      <c r="E38" s="94">
        <v>203337</v>
      </c>
      <c r="F38" s="95"/>
      <c r="G38" s="138">
        <f t="shared" si="9"/>
        <v>26987.457694604815</v>
      </c>
      <c r="H38" s="95">
        <v>277000</v>
      </c>
      <c r="I38" s="138">
        <f t="shared" si="1"/>
        <v>36764.217930851417</v>
      </c>
      <c r="J38" s="95">
        <v>350000</v>
      </c>
      <c r="K38" s="138">
        <f t="shared" si="2"/>
        <v>46452.982945119118</v>
      </c>
      <c r="L38" s="95"/>
      <c r="M38" s="95"/>
      <c r="O38" s="78"/>
    </row>
    <row r="39" spans="1:15" x14ac:dyDescent="0.25">
      <c r="A39" s="174" t="s">
        <v>154</v>
      </c>
      <c r="B39" s="97"/>
      <c r="C39" s="151">
        <v>31</v>
      </c>
      <c r="D39" s="97" t="s">
        <v>39</v>
      </c>
      <c r="E39" s="99">
        <f>E37-E38</f>
        <v>138444</v>
      </c>
      <c r="F39" s="100"/>
      <c r="G39" s="128">
        <f t="shared" si="9"/>
        <v>18374.676488154488</v>
      </c>
      <c r="H39" s="100">
        <f>H37-H38</f>
        <v>146429</v>
      </c>
      <c r="I39" s="128">
        <f t="shared" si="1"/>
        <v>19434.468113345276</v>
      </c>
      <c r="J39" s="100">
        <v>100000</v>
      </c>
      <c r="K39" s="128">
        <f t="shared" si="2"/>
        <v>13272.280841462605</v>
      </c>
      <c r="L39" s="100"/>
      <c r="M39" s="100"/>
      <c r="O39" s="78"/>
    </row>
    <row r="40" spans="1:15" ht="25.5" x14ac:dyDescent="0.25">
      <c r="A40" s="65"/>
      <c r="B40" s="74">
        <v>3131</v>
      </c>
      <c r="C40" s="146"/>
      <c r="D40" s="69" t="s">
        <v>87</v>
      </c>
      <c r="E40" s="62">
        <v>41248</v>
      </c>
      <c r="F40" s="63"/>
      <c r="G40" s="111">
        <f t="shared" si="9"/>
        <v>5474.5504014864955</v>
      </c>
      <c r="H40" s="63">
        <v>39000</v>
      </c>
      <c r="I40" s="111">
        <f t="shared" si="1"/>
        <v>5176.1895281704155</v>
      </c>
      <c r="J40" s="63">
        <v>42900</v>
      </c>
      <c r="K40" s="111">
        <f t="shared" si="2"/>
        <v>5693.8084809874572</v>
      </c>
      <c r="L40" s="63"/>
      <c r="M40" s="63"/>
    </row>
    <row r="41" spans="1:15" x14ac:dyDescent="0.25">
      <c r="A41" s="91"/>
      <c r="B41" s="92"/>
      <c r="C41" s="148">
        <v>43</v>
      </c>
      <c r="D41" s="93" t="s">
        <v>76</v>
      </c>
      <c r="E41" s="94">
        <v>41248</v>
      </c>
      <c r="F41" s="95"/>
      <c r="G41" s="138">
        <f t="shared" si="9"/>
        <v>5474.5504014864955</v>
      </c>
      <c r="H41" s="95">
        <v>39000</v>
      </c>
      <c r="I41" s="138">
        <f t="shared" si="1"/>
        <v>5176.1895281704155</v>
      </c>
      <c r="J41" s="95">
        <v>42900</v>
      </c>
      <c r="K41" s="138">
        <f t="shared" si="2"/>
        <v>5693.8084809874572</v>
      </c>
      <c r="L41" s="95"/>
      <c r="M41" s="95"/>
      <c r="O41" s="78"/>
    </row>
    <row r="42" spans="1:15" ht="25.5" x14ac:dyDescent="0.25">
      <c r="A42" s="65"/>
      <c r="B42" s="74">
        <v>3132</v>
      </c>
      <c r="C42" s="146"/>
      <c r="D42" s="69" t="s">
        <v>88</v>
      </c>
      <c r="E42" s="62">
        <v>1736804</v>
      </c>
      <c r="F42" s="63"/>
      <c r="G42" s="111">
        <f t="shared" si="9"/>
        <v>230513.50454575618</v>
      </c>
      <c r="H42" s="63">
        <v>1650000</v>
      </c>
      <c r="I42" s="111">
        <f t="shared" si="1"/>
        <v>218992.63388413299</v>
      </c>
      <c r="J42" s="63">
        <v>1815000</v>
      </c>
      <c r="K42" s="111">
        <f t="shared" si="2"/>
        <v>240891.89727254628</v>
      </c>
      <c r="L42" s="63"/>
      <c r="M42" s="63"/>
    </row>
    <row r="43" spans="1:15" x14ac:dyDescent="0.25">
      <c r="A43" s="91"/>
      <c r="B43" s="92"/>
      <c r="C43" s="148">
        <v>43</v>
      </c>
      <c r="D43" s="93" t="s">
        <v>76</v>
      </c>
      <c r="E43" s="94">
        <v>1275364</v>
      </c>
      <c r="F43" s="95"/>
      <c r="G43" s="138">
        <f t="shared" si="9"/>
        <v>169269.89183091113</v>
      </c>
      <c r="H43" s="95">
        <v>1290000</v>
      </c>
      <c r="I43" s="138">
        <f t="shared" si="1"/>
        <v>171212.42285486759</v>
      </c>
      <c r="J43" s="95">
        <v>1500000</v>
      </c>
      <c r="K43" s="138">
        <f t="shared" si="2"/>
        <v>199084.21262193908</v>
      </c>
      <c r="L43" s="95"/>
      <c r="M43" s="95"/>
    </row>
    <row r="44" spans="1:15" x14ac:dyDescent="0.25">
      <c r="A44" s="174" t="s">
        <v>154</v>
      </c>
      <c r="B44" s="98"/>
      <c r="C44" s="151">
        <v>31</v>
      </c>
      <c r="D44" s="97" t="s">
        <v>39</v>
      </c>
      <c r="E44" s="99">
        <f>E42-E43-E45</f>
        <v>439171</v>
      </c>
      <c r="F44" s="100"/>
      <c r="G44" s="128">
        <f t="shared" si="9"/>
        <v>58288.008494259739</v>
      </c>
      <c r="H44" s="100">
        <f>H42-H43</f>
        <v>360000</v>
      </c>
      <c r="I44" s="128">
        <f t="shared" si="1"/>
        <v>47780.211029265374</v>
      </c>
      <c r="J44" s="100">
        <f>J42-J43</f>
        <v>315000</v>
      </c>
      <c r="K44" s="128">
        <f t="shared" si="2"/>
        <v>41807.684650607203</v>
      </c>
      <c r="L44" s="100"/>
      <c r="M44" s="100"/>
    </row>
    <row r="45" spans="1:15" x14ac:dyDescent="0.25">
      <c r="A45" s="84"/>
      <c r="B45" s="108"/>
      <c r="C45" s="145">
        <v>52</v>
      </c>
      <c r="D45" s="86" t="s">
        <v>52</v>
      </c>
      <c r="E45" s="87">
        <v>22269</v>
      </c>
      <c r="F45" s="88"/>
      <c r="G45" s="129">
        <f t="shared" si="9"/>
        <v>2955.6042205853073</v>
      </c>
      <c r="H45" s="88"/>
      <c r="I45" s="129">
        <f t="shared" si="1"/>
        <v>0</v>
      </c>
      <c r="J45" s="88"/>
      <c r="K45" s="129">
        <f t="shared" si="2"/>
        <v>0</v>
      </c>
      <c r="L45" s="88"/>
      <c r="M45" s="88"/>
    </row>
    <row r="46" spans="1:15" ht="25.5" x14ac:dyDescent="0.25">
      <c r="A46" s="65"/>
      <c r="B46" s="74">
        <v>3133</v>
      </c>
      <c r="C46" s="146"/>
      <c r="D46" s="69" t="s">
        <v>89</v>
      </c>
      <c r="E46" s="62">
        <v>151</v>
      </c>
      <c r="F46" s="63"/>
      <c r="G46" s="111">
        <f t="shared" si="9"/>
        <v>20.041144070608532</v>
      </c>
      <c r="H46" s="63"/>
      <c r="I46" s="111">
        <f t="shared" si="1"/>
        <v>0</v>
      </c>
      <c r="J46" s="63">
        <v>0</v>
      </c>
      <c r="K46" s="111">
        <f t="shared" si="2"/>
        <v>0</v>
      </c>
      <c r="L46" s="63">
        <v>0</v>
      </c>
      <c r="M46" s="63">
        <v>0</v>
      </c>
    </row>
    <row r="47" spans="1:15" x14ac:dyDescent="0.25">
      <c r="A47" s="174" t="s">
        <v>154</v>
      </c>
      <c r="B47" s="98"/>
      <c r="C47" s="151">
        <v>31</v>
      </c>
      <c r="D47" s="97" t="s">
        <v>39</v>
      </c>
      <c r="E47" s="99">
        <v>151</v>
      </c>
      <c r="F47" s="100"/>
      <c r="G47" s="128">
        <f t="shared" si="9"/>
        <v>20.041144070608532</v>
      </c>
      <c r="H47" s="100"/>
      <c r="I47" s="128">
        <f t="shared" si="1"/>
        <v>0</v>
      </c>
      <c r="J47" s="100"/>
      <c r="K47" s="128">
        <f t="shared" si="2"/>
        <v>0</v>
      </c>
      <c r="L47" s="100"/>
      <c r="M47" s="100"/>
    </row>
    <row r="48" spans="1:15" x14ac:dyDescent="0.25">
      <c r="A48" s="66"/>
      <c r="B48" s="73">
        <v>32</v>
      </c>
      <c r="C48" s="152"/>
      <c r="D48" s="65" t="s">
        <v>35</v>
      </c>
      <c r="E48" s="62">
        <f>E57+E60+E64+E67+E72+E76+E81+E83+E89+E92+E96+E101+E103+E107+E110+E114+E118+E122+E126+E128+E131+E135+E137+E139</f>
        <v>16742249</v>
      </c>
      <c r="F48" s="62">
        <f t="shared" ref="F48:J48" si="10">F57+F60+F64+F67+F72+F76+F81+F83+F89+F92+F96+F101+F103+F107+F110+F114+F118+F122+F126+F128+F131+F135+F137+F139</f>
        <v>0</v>
      </c>
      <c r="G48" s="111">
        <f t="shared" si="9"/>
        <v>2222078.3064569645</v>
      </c>
      <c r="H48" s="62">
        <f t="shared" si="10"/>
        <v>18440301</v>
      </c>
      <c r="I48" s="62">
        <f t="shared" si="10"/>
        <v>2447448.5367310373</v>
      </c>
      <c r="J48" s="62">
        <f t="shared" si="10"/>
        <v>19602271</v>
      </c>
      <c r="K48" s="111">
        <f t="shared" si="2"/>
        <v>2601668.4584245803</v>
      </c>
      <c r="L48" s="63">
        <v>2537275</v>
      </c>
      <c r="M48" s="63">
        <v>2546566</v>
      </c>
      <c r="O48" s="78"/>
    </row>
    <row r="49" spans="1:15" x14ac:dyDescent="0.25">
      <c r="A49" s="60"/>
      <c r="B49" s="83"/>
      <c r="C49" s="156">
        <v>11</v>
      </c>
      <c r="D49" s="55" t="s">
        <v>20</v>
      </c>
      <c r="E49" s="127">
        <f>E78+E84+E113</f>
        <v>56983</v>
      </c>
      <c r="F49" s="127">
        <f t="shared" ref="F49:J49" si="11">F78+F84+F113</f>
        <v>0</v>
      </c>
      <c r="G49" s="130">
        <f t="shared" si="9"/>
        <v>7562.943791890636</v>
      </c>
      <c r="H49" s="127">
        <f t="shared" si="11"/>
        <v>45000</v>
      </c>
      <c r="I49" s="130">
        <f t="shared" ref="I49:I114" si="12">H49/7.5345</f>
        <v>5972.5263786581718</v>
      </c>
      <c r="J49" s="127">
        <f t="shared" si="11"/>
        <v>45000</v>
      </c>
      <c r="K49" s="130">
        <f t="shared" si="2"/>
        <v>5972.5263786581718</v>
      </c>
      <c r="L49" s="127">
        <v>14250</v>
      </c>
      <c r="M49" s="127">
        <v>14250</v>
      </c>
      <c r="O49" s="78"/>
    </row>
    <row r="50" spans="1:15" ht="25.5" x14ac:dyDescent="0.25">
      <c r="A50" s="60" t="s">
        <v>149</v>
      </c>
      <c r="B50" s="83"/>
      <c r="C50" s="156"/>
      <c r="D50" s="55" t="s">
        <v>150</v>
      </c>
      <c r="E50" s="127">
        <f>E49-E51</f>
        <v>44983</v>
      </c>
      <c r="F50" s="127"/>
      <c r="G50" s="57">
        <f t="shared" si="9"/>
        <v>5970.2700909151235</v>
      </c>
      <c r="H50" s="127">
        <f t="shared" ref="H50:M50" si="13">H49-H51</f>
        <v>33000</v>
      </c>
      <c r="I50" s="130">
        <f t="shared" si="13"/>
        <v>4379.8526776826593</v>
      </c>
      <c r="J50" s="127">
        <f t="shared" si="13"/>
        <v>26103.473999999998</v>
      </c>
      <c r="K50" s="130">
        <f t="shared" si="13"/>
        <v>3464.5263786581718</v>
      </c>
      <c r="L50" s="127">
        <f t="shared" si="13"/>
        <v>11742</v>
      </c>
      <c r="M50" s="127">
        <f t="shared" si="13"/>
        <v>11742</v>
      </c>
      <c r="O50" s="78"/>
    </row>
    <row r="51" spans="1:15" ht="38.25" x14ac:dyDescent="0.25">
      <c r="A51" s="60" t="s">
        <v>151</v>
      </c>
      <c r="B51" s="83"/>
      <c r="C51" s="156"/>
      <c r="D51" s="55" t="s">
        <v>152</v>
      </c>
      <c r="E51" s="127">
        <v>12000</v>
      </c>
      <c r="F51" s="127"/>
      <c r="G51" s="57">
        <f t="shared" si="9"/>
        <v>1592.6737009755125</v>
      </c>
      <c r="H51" s="127">
        <v>12000</v>
      </c>
      <c r="I51" s="130">
        <f>H51/7.5345</f>
        <v>1592.6737009755125</v>
      </c>
      <c r="J51" s="127">
        <f>K51*7.5345</f>
        <v>18896.526000000002</v>
      </c>
      <c r="K51" s="130">
        <v>2508</v>
      </c>
      <c r="L51" s="127">
        <v>2508</v>
      </c>
      <c r="M51" s="127">
        <v>2508</v>
      </c>
      <c r="O51" s="78"/>
    </row>
    <row r="52" spans="1:15" x14ac:dyDescent="0.25">
      <c r="A52" s="55" t="s">
        <v>153</v>
      </c>
      <c r="B52" s="55"/>
      <c r="C52" s="149">
        <v>44</v>
      </c>
      <c r="D52" s="56" t="s">
        <v>80</v>
      </c>
      <c r="E52" s="127">
        <f>E97+E120</f>
        <v>188000</v>
      </c>
      <c r="F52" s="127">
        <f t="shared" ref="F52:J52" si="14">F97+F120</f>
        <v>0</v>
      </c>
      <c r="G52" s="130">
        <f t="shared" si="9"/>
        <v>24951.887981949698</v>
      </c>
      <c r="H52" s="127">
        <f t="shared" si="14"/>
        <v>331703</v>
      </c>
      <c r="I52" s="130">
        <f t="shared" si="12"/>
        <v>44024.553719556701</v>
      </c>
      <c r="J52" s="127">
        <f t="shared" si="14"/>
        <v>272100</v>
      </c>
      <c r="K52" s="130">
        <f t="shared" si="2"/>
        <v>36113.876169619747</v>
      </c>
      <c r="L52" s="127">
        <v>26544</v>
      </c>
      <c r="M52" s="127">
        <v>26544</v>
      </c>
      <c r="O52" s="78"/>
    </row>
    <row r="53" spans="1:15" x14ac:dyDescent="0.25">
      <c r="A53" s="91"/>
      <c r="B53" s="92"/>
      <c r="C53" s="148">
        <v>43</v>
      </c>
      <c r="D53" s="93" t="s">
        <v>76</v>
      </c>
      <c r="E53" s="94">
        <f>E61+E65+E69+E74+E79+E86+E91+E94+E99+E104+E108+E116+E124+E130</f>
        <v>15114530</v>
      </c>
      <c r="F53" s="94">
        <f t="shared" ref="F53:J53" si="15">F61+F65+F69+F74+F79+F86+F91+F94+F99+F104+F108+F116+F124+F130</f>
        <v>0</v>
      </c>
      <c r="G53" s="138">
        <f t="shared" si="9"/>
        <v>2006042.8694671178</v>
      </c>
      <c r="H53" s="94">
        <f t="shared" si="15"/>
        <v>16522277</v>
      </c>
      <c r="I53" s="138">
        <f t="shared" si="12"/>
        <v>2192883.0048443824</v>
      </c>
      <c r="J53" s="94">
        <f t="shared" si="15"/>
        <v>14025401</v>
      </c>
      <c r="K53" s="138">
        <f t="shared" si="2"/>
        <v>1861490.6098613045</v>
      </c>
      <c r="L53" s="94">
        <v>1621355</v>
      </c>
      <c r="M53" s="94">
        <v>1630646</v>
      </c>
      <c r="O53" s="78"/>
    </row>
    <row r="54" spans="1:15" x14ac:dyDescent="0.25">
      <c r="A54" s="106"/>
      <c r="B54" s="107"/>
      <c r="C54" s="145">
        <v>52</v>
      </c>
      <c r="D54" s="86" t="s">
        <v>52</v>
      </c>
      <c r="E54" s="87">
        <f>E58+E62+E66+E70+E75+E77+E85+E93+E98+E105+E112+E115+E121+E125+E134+E141+E109</f>
        <v>250156</v>
      </c>
      <c r="F54" s="87">
        <f t="shared" ref="F54:J54" si="16">F58+F62+F66+F70+F75+F77+F85+F93+F98+F105+F112+F115+F121+F125+F134+F141+F109</f>
        <v>0</v>
      </c>
      <c r="G54" s="129">
        <f t="shared" si="9"/>
        <v>33201.406861769196</v>
      </c>
      <c r="H54" s="87">
        <f t="shared" si="16"/>
        <v>361320</v>
      </c>
      <c r="I54" s="129">
        <f t="shared" si="12"/>
        <v>47955.405136372683</v>
      </c>
      <c r="J54" s="87">
        <f t="shared" si="16"/>
        <v>411840</v>
      </c>
      <c r="K54" s="129">
        <f t="shared" si="2"/>
        <v>54660.561417479592</v>
      </c>
      <c r="L54" s="87">
        <v>8031</v>
      </c>
      <c r="M54" s="87">
        <v>8031</v>
      </c>
      <c r="O54" s="78"/>
    </row>
    <row r="55" spans="1:15" x14ac:dyDescent="0.25">
      <c r="A55" s="174" t="s">
        <v>154</v>
      </c>
      <c r="B55" s="97"/>
      <c r="C55" s="151">
        <v>31</v>
      </c>
      <c r="D55" s="97" t="s">
        <v>39</v>
      </c>
      <c r="E55" s="99">
        <f>E59+E63+E68+E73+E80+E82+E87+E90+E95+E100+E102+E106+E111+E117+E119+E123+E127+E129+E132+E136+E138+E140</f>
        <v>1126981</v>
      </c>
      <c r="F55" s="99">
        <f t="shared" ref="F55:J55" si="17">F59+F63+F68+F73+F80+F82+F87+F90+F95+F100+F102+F106+F111+F117+F119+F123+F127+F129+F132+F136+F138+F140</f>
        <v>0</v>
      </c>
      <c r="G55" s="128">
        <f t="shared" si="9"/>
        <v>149576.08334992369</v>
      </c>
      <c r="H55" s="99">
        <f t="shared" si="17"/>
        <v>1186201</v>
      </c>
      <c r="I55" s="128">
        <f t="shared" si="12"/>
        <v>157435.92806423784</v>
      </c>
      <c r="J55" s="99">
        <f t="shared" si="17"/>
        <v>4853130</v>
      </c>
      <c r="K55" s="128">
        <f t="shared" si="2"/>
        <v>644121.04320127412</v>
      </c>
      <c r="L55" s="99">
        <f>L48-L49-L52-L53-L54</f>
        <v>867095</v>
      </c>
      <c r="M55" s="99">
        <f>M48-M49-M52-M53-M54</f>
        <v>867095</v>
      </c>
      <c r="O55" s="78"/>
    </row>
    <row r="56" spans="1:15" x14ac:dyDescent="0.25">
      <c r="A56" s="172"/>
      <c r="B56" s="165"/>
      <c r="C56" s="166">
        <v>61</v>
      </c>
      <c r="D56" s="167" t="s">
        <v>155</v>
      </c>
      <c r="E56" s="168">
        <f>E71+E133+E88</f>
        <v>5599</v>
      </c>
      <c r="F56" s="168">
        <f>F71+F133</f>
        <v>0</v>
      </c>
      <c r="G56" s="168">
        <f>G71+G88+G133</f>
        <v>743.11500431349123</v>
      </c>
      <c r="H56" s="168">
        <f>H71+H133</f>
        <v>2200</v>
      </c>
      <c r="I56" s="168">
        <f>I71+I133</f>
        <v>291.99017851217729</v>
      </c>
      <c r="J56" s="168">
        <f>J71+J133</f>
        <v>3200</v>
      </c>
      <c r="K56" s="168">
        <f>J56/7.5345</f>
        <v>424.71298692680335</v>
      </c>
      <c r="L56" s="168">
        <f>L71+L133</f>
        <v>0</v>
      </c>
      <c r="M56" s="168">
        <f>M71+M133</f>
        <v>0</v>
      </c>
      <c r="O56" s="78"/>
    </row>
    <row r="57" spans="1:15" x14ac:dyDescent="0.25">
      <c r="A57" s="66"/>
      <c r="B57" s="75">
        <v>3211</v>
      </c>
      <c r="C57" s="152"/>
      <c r="D57" s="69" t="s">
        <v>90</v>
      </c>
      <c r="E57" s="62">
        <v>5246</v>
      </c>
      <c r="F57" s="63"/>
      <c r="G57" s="111">
        <f t="shared" ref="G57:G70" si="18">E57/7.5345</f>
        <v>696.2638529431282</v>
      </c>
      <c r="H57" s="63">
        <v>21100</v>
      </c>
      <c r="I57" s="111">
        <f t="shared" si="12"/>
        <v>2800.4512575486096</v>
      </c>
      <c r="J57" s="63">
        <v>31100</v>
      </c>
      <c r="K57" s="111">
        <f t="shared" si="2"/>
        <v>4127.6793416948703</v>
      </c>
      <c r="L57" s="63"/>
      <c r="M57" s="63"/>
    </row>
    <row r="58" spans="1:15" x14ac:dyDescent="0.25">
      <c r="A58" s="106"/>
      <c r="B58" s="107"/>
      <c r="C58" s="157">
        <v>52</v>
      </c>
      <c r="D58" s="85" t="s">
        <v>52</v>
      </c>
      <c r="E58" s="87">
        <v>560</v>
      </c>
      <c r="F58" s="88"/>
      <c r="G58" s="129">
        <f t="shared" si="18"/>
        <v>74.32477271219058</v>
      </c>
      <c r="H58" s="88">
        <v>4000</v>
      </c>
      <c r="I58" s="129">
        <f t="shared" si="12"/>
        <v>530.89123365850423</v>
      </c>
      <c r="J58" s="88">
        <v>4000</v>
      </c>
      <c r="K58" s="129">
        <f t="shared" si="2"/>
        <v>530.89123365850423</v>
      </c>
      <c r="L58" s="88"/>
      <c r="M58" s="88"/>
    </row>
    <row r="59" spans="1:15" x14ac:dyDescent="0.25">
      <c r="A59" s="174" t="s">
        <v>154</v>
      </c>
      <c r="B59" s="98"/>
      <c r="C59" s="151">
        <v>31</v>
      </c>
      <c r="D59" s="97" t="s">
        <v>39</v>
      </c>
      <c r="E59" s="99">
        <f>E57-E58</f>
        <v>4686</v>
      </c>
      <c r="F59" s="100"/>
      <c r="G59" s="128">
        <f t="shared" si="18"/>
        <v>621.93908023093763</v>
      </c>
      <c r="H59" s="100">
        <f>H57-H58</f>
        <v>17100</v>
      </c>
      <c r="I59" s="128">
        <f t="shared" si="12"/>
        <v>2269.5600238901052</v>
      </c>
      <c r="J59" s="100">
        <f>J57-J58</f>
        <v>27100</v>
      </c>
      <c r="K59" s="128">
        <f t="shared" si="2"/>
        <v>3596.7881080363659</v>
      </c>
      <c r="L59" s="100"/>
      <c r="M59" s="100"/>
    </row>
    <row r="60" spans="1:15" ht="25.5" x14ac:dyDescent="0.25">
      <c r="A60" s="66"/>
      <c r="B60" s="75">
        <v>3212</v>
      </c>
      <c r="C60" s="152"/>
      <c r="D60" s="69" t="s">
        <v>91</v>
      </c>
      <c r="E60" s="62">
        <v>458451</v>
      </c>
      <c r="F60" s="63"/>
      <c r="G60" s="111">
        <f t="shared" si="18"/>
        <v>60846.904240493728</v>
      </c>
      <c r="H60" s="63">
        <v>558000</v>
      </c>
      <c r="I60" s="111">
        <f t="shared" si="12"/>
        <v>74059.327095361339</v>
      </c>
      <c r="J60" s="63">
        <v>650000</v>
      </c>
      <c r="K60" s="111">
        <f t="shared" si="2"/>
        <v>86269.825469506934</v>
      </c>
      <c r="L60" s="63"/>
      <c r="M60" s="63"/>
    </row>
    <row r="61" spans="1:15" x14ac:dyDescent="0.25">
      <c r="A61" s="91"/>
      <c r="B61" s="92"/>
      <c r="C61" s="148">
        <v>43</v>
      </c>
      <c r="D61" s="93" t="s">
        <v>76</v>
      </c>
      <c r="E61" s="94">
        <v>278441</v>
      </c>
      <c r="F61" s="95"/>
      <c r="G61" s="138">
        <f t="shared" si="18"/>
        <v>36955.471497776889</v>
      </c>
      <c r="H61" s="95">
        <v>345000</v>
      </c>
      <c r="I61" s="138">
        <f t="shared" si="12"/>
        <v>45789.368903045986</v>
      </c>
      <c r="J61" s="95">
        <v>300000</v>
      </c>
      <c r="K61" s="138">
        <f t="shared" si="2"/>
        <v>39816.842524387816</v>
      </c>
      <c r="L61" s="95"/>
      <c r="M61" s="95"/>
    </row>
    <row r="62" spans="1:15" x14ac:dyDescent="0.25">
      <c r="A62" s="106"/>
      <c r="B62" s="107"/>
      <c r="C62" s="157">
        <v>52</v>
      </c>
      <c r="D62" s="85" t="s">
        <v>52</v>
      </c>
      <c r="E62" s="87">
        <v>12446</v>
      </c>
      <c r="F62" s="88"/>
      <c r="G62" s="129">
        <f t="shared" si="18"/>
        <v>1651.8680735284358</v>
      </c>
      <c r="H62" s="88"/>
      <c r="I62" s="129">
        <f t="shared" si="12"/>
        <v>0</v>
      </c>
      <c r="J62" s="88">
        <v>25000</v>
      </c>
      <c r="K62" s="129">
        <f t="shared" si="2"/>
        <v>3318.0702103656513</v>
      </c>
      <c r="L62" s="88"/>
      <c r="M62" s="88"/>
    </row>
    <row r="63" spans="1:15" x14ac:dyDescent="0.25">
      <c r="A63" s="174" t="s">
        <v>154</v>
      </c>
      <c r="B63" s="98"/>
      <c r="C63" s="151">
        <v>31</v>
      </c>
      <c r="D63" s="97" t="s">
        <v>39</v>
      </c>
      <c r="E63" s="110">
        <f>E60-E61-E62</f>
        <v>167564</v>
      </c>
      <c r="F63" s="100"/>
      <c r="G63" s="128">
        <f t="shared" si="18"/>
        <v>22239.564669188399</v>
      </c>
      <c r="H63" s="100">
        <f>H60-H61</f>
        <v>213000</v>
      </c>
      <c r="I63" s="128">
        <f t="shared" si="12"/>
        <v>28269.958192315349</v>
      </c>
      <c r="J63" s="100">
        <f>J60-J61-J62</f>
        <v>325000</v>
      </c>
      <c r="K63" s="128">
        <f t="shared" si="2"/>
        <v>43134.912734753467</v>
      </c>
      <c r="L63" s="100"/>
      <c r="M63" s="99"/>
    </row>
    <row r="64" spans="1:15" ht="25.5" x14ac:dyDescent="0.25">
      <c r="A64" s="66"/>
      <c r="B64" s="75">
        <v>3213</v>
      </c>
      <c r="C64" s="152"/>
      <c r="D64" s="69" t="s">
        <v>92</v>
      </c>
      <c r="E64" s="62">
        <v>17080</v>
      </c>
      <c r="F64" s="63"/>
      <c r="G64" s="111">
        <f t="shared" si="18"/>
        <v>2266.905567721813</v>
      </c>
      <c r="H64" s="63">
        <v>42000</v>
      </c>
      <c r="I64" s="111">
        <f t="shared" si="12"/>
        <v>5574.3579534142937</v>
      </c>
      <c r="J64" s="63">
        <v>65000</v>
      </c>
      <c r="K64" s="111">
        <f t="shared" si="2"/>
        <v>8626.9825469506923</v>
      </c>
      <c r="L64" s="63"/>
      <c r="M64" s="63"/>
    </row>
    <row r="65" spans="1:15" x14ac:dyDescent="0.25">
      <c r="A65" s="91"/>
      <c r="B65" s="92"/>
      <c r="C65" s="148">
        <v>43</v>
      </c>
      <c r="D65" s="93" t="s">
        <v>76</v>
      </c>
      <c r="E65" s="94">
        <v>16080</v>
      </c>
      <c r="F65" s="95"/>
      <c r="G65" s="138">
        <f t="shared" si="18"/>
        <v>2134.1827593071866</v>
      </c>
      <c r="H65" s="95">
        <f>H64-H66</f>
        <v>20180</v>
      </c>
      <c r="I65" s="138">
        <f t="shared" si="12"/>
        <v>2678.3462738071535</v>
      </c>
      <c r="J65" s="95">
        <v>55000</v>
      </c>
      <c r="K65" s="138">
        <f t="shared" si="2"/>
        <v>7299.7544628044325</v>
      </c>
      <c r="L65" s="95"/>
      <c r="M65" s="95"/>
    </row>
    <row r="66" spans="1:15" x14ac:dyDescent="0.25">
      <c r="A66" s="106"/>
      <c r="B66" s="107"/>
      <c r="C66" s="157">
        <v>52</v>
      </c>
      <c r="D66" s="85" t="s">
        <v>52</v>
      </c>
      <c r="E66" s="87">
        <v>1000</v>
      </c>
      <c r="F66" s="88"/>
      <c r="G66" s="129">
        <f t="shared" si="18"/>
        <v>132.72280841462606</v>
      </c>
      <c r="H66" s="88">
        <v>21820</v>
      </c>
      <c r="I66" s="129">
        <f t="shared" si="12"/>
        <v>2896.0116796071402</v>
      </c>
      <c r="J66" s="88">
        <v>10000</v>
      </c>
      <c r="K66" s="129">
        <f t="shared" si="2"/>
        <v>1327.2280841462605</v>
      </c>
      <c r="L66" s="88"/>
      <c r="M66" s="88"/>
    </row>
    <row r="67" spans="1:15" ht="25.5" x14ac:dyDescent="0.25">
      <c r="A67" s="66"/>
      <c r="B67" s="75">
        <v>3221</v>
      </c>
      <c r="C67" s="152"/>
      <c r="D67" s="69" t="s">
        <v>93</v>
      </c>
      <c r="E67" s="62">
        <v>131132</v>
      </c>
      <c r="F67" s="63"/>
      <c r="G67" s="111">
        <f t="shared" si="18"/>
        <v>17404.207313026742</v>
      </c>
      <c r="H67" s="63">
        <v>163000</v>
      </c>
      <c r="I67" s="111">
        <f t="shared" si="12"/>
        <v>21633.817771584047</v>
      </c>
      <c r="J67" s="63">
        <v>231000</v>
      </c>
      <c r="K67" s="111">
        <f t="shared" si="2"/>
        <v>30658.968743778616</v>
      </c>
      <c r="L67" s="63"/>
      <c r="M67" s="63"/>
    </row>
    <row r="68" spans="1:15" x14ac:dyDescent="0.25">
      <c r="A68" s="174" t="s">
        <v>154</v>
      </c>
      <c r="B68" s="98"/>
      <c r="C68" s="151">
        <v>31</v>
      </c>
      <c r="D68" s="97" t="s">
        <v>39</v>
      </c>
      <c r="E68" s="99">
        <f>E67-E69-E70</f>
        <v>2543</v>
      </c>
      <c r="F68" s="100"/>
      <c r="G68" s="128">
        <f t="shared" si="18"/>
        <v>337.51410179839405</v>
      </c>
      <c r="H68" s="100">
        <f>H67-H69-H70-H71</f>
        <v>22288</v>
      </c>
      <c r="I68" s="128">
        <f t="shared" si="12"/>
        <v>2958.1259539451853</v>
      </c>
      <c r="J68" s="100">
        <f>J67-J69-J70</f>
        <v>216000</v>
      </c>
      <c r="K68" s="128">
        <f t="shared" si="2"/>
        <v>28668.126617559225</v>
      </c>
      <c r="L68" s="100"/>
      <c r="M68" s="100"/>
    </row>
    <row r="69" spans="1:15" x14ac:dyDescent="0.25">
      <c r="A69" s="91"/>
      <c r="B69" s="92"/>
      <c r="C69" s="148">
        <v>43</v>
      </c>
      <c r="D69" s="93" t="s">
        <v>76</v>
      </c>
      <c r="E69" s="94">
        <v>124408</v>
      </c>
      <c r="F69" s="95"/>
      <c r="G69" s="138">
        <f t="shared" si="18"/>
        <v>16511.779149246799</v>
      </c>
      <c r="H69" s="95">
        <v>136712</v>
      </c>
      <c r="I69" s="138">
        <f t="shared" si="12"/>
        <v>18144.800583980355</v>
      </c>
      <c r="J69" s="95">
        <v>0</v>
      </c>
      <c r="K69" s="138">
        <f t="shared" si="2"/>
        <v>0</v>
      </c>
      <c r="L69" s="95"/>
      <c r="M69" s="95"/>
    </row>
    <row r="70" spans="1:15" x14ac:dyDescent="0.25">
      <c r="A70" s="106"/>
      <c r="B70" s="107"/>
      <c r="C70" s="157">
        <v>52</v>
      </c>
      <c r="D70" s="85" t="s">
        <v>52</v>
      </c>
      <c r="E70" s="87">
        <v>4181</v>
      </c>
      <c r="F70" s="88"/>
      <c r="G70" s="129">
        <f t="shared" si="18"/>
        <v>554.91406198155153</v>
      </c>
      <c r="H70" s="88">
        <v>4000</v>
      </c>
      <c r="I70" s="129">
        <f t="shared" si="12"/>
        <v>530.89123365850423</v>
      </c>
      <c r="J70" s="88">
        <v>15000</v>
      </c>
      <c r="K70" s="129">
        <f t="shared" si="2"/>
        <v>1990.8421262193906</v>
      </c>
      <c r="L70" s="88"/>
      <c r="M70" s="88"/>
    </row>
    <row r="71" spans="1:15" x14ac:dyDescent="0.25">
      <c r="A71" s="172"/>
      <c r="B71" s="165"/>
      <c r="C71" s="166">
        <v>61</v>
      </c>
      <c r="D71" s="167" t="s">
        <v>155</v>
      </c>
      <c r="E71" s="168"/>
      <c r="F71" s="170"/>
      <c r="G71" s="169"/>
      <c r="H71" s="170"/>
      <c r="I71" s="169">
        <f>H71/7.5345</f>
        <v>0</v>
      </c>
      <c r="J71" s="170"/>
      <c r="K71" s="169"/>
      <c r="L71" s="170"/>
      <c r="M71" s="170"/>
    </row>
    <row r="72" spans="1:15" x14ac:dyDescent="0.25">
      <c r="A72" s="66"/>
      <c r="B72" s="75">
        <v>3222</v>
      </c>
      <c r="C72" s="152"/>
      <c r="D72" s="69" t="s">
        <v>94</v>
      </c>
      <c r="E72" s="62">
        <v>13729233</v>
      </c>
      <c r="F72" s="63"/>
      <c r="G72" s="111">
        <f t="shared" ref="G72:G135" si="19">E72/7.5345</f>
        <v>1822182.3611387615</v>
      </c>
      <c r="H72" s="63">
        <v>14973627</v>
      </c>
      <c r="I72" s="111">
        <f t="shared" si="12"/>
        <v>1987341.8275930719</v>
      </c>
      <c r="J72" s="63">
        <v>15435171</v>
      </c>
      <c r="K72" s="111">
        <f t="shared" si="2"/>
        <v>2048599.243479992</v>
      </c>
      <c r="L72" s="63"/>
      <c r="M72" s="63"/>
    </row>
    <row r="73" spans="1:15" x14ac:dyDescent="0.25">
      <c r="A73" s="174" t="s">
        <v>154</v>
      </c>
      <c r="B73" s="98"/>
      <c r="C73" s="151">
        <v>31</v>
      </c>
      <c r="D73" s="97" t="s">
        <v>39</v>
      </c>
      <c r="E73" s="99">
        <f>E72-E74-E75</f>
        <v>0</v>
      </c>
      <c r="F73" s="100"/>
      <c r="G73" s="128">
        <f t="shared" si="19"/>
        <v>0</v>
      </c>
      <c r="H73" s="100"/>
      <c r="I73" s="128">
        <f t="shared" si="12"/>
        <v>0</v>
      </c>
      <c r="J73" s="100">
        <f>J72-J74-J75</f>
        <v>1794770</v>
      </c>
      <c r="K73" s="128">
        <f t="shared" si="2"/>
        <v>238206.9148583184</v>
      </c>
      <c r="L73" s="100"/>
      <c r="M73" s="100"/>
    </row>
    <row r="74" spans="1:15" x14ac:dyDescent="0.25">
      <c r="A74" s="91"/>
      <c r="B74" s="92"/>
      <c r="C74" s="148">
        <v>43</v>
      </c>
      <c r="D74" s="93" t="s">
        <v>76</v>
      </c>
      <c r="E74" s="94">
        <v>13724167</v>
      </c>
      <c r="F74" s="95"/>
      <c r="G74" s="138">
        <f t="shared" si="19"/>
        <v>1821509.9873913331</v>
      </c>
      <c r="H74" s="95">
        <f>H72-H75</f>
        <v>14966627</v>
      </c>
      <c r="I74" s="138">
        <f t="shared" si="12"/>
        <v>1986412.7679341694</v>
      </c>
      <c r="J74" s="95">
        <v>13630401</v>
      </c>
      <c r="K74" s="138">
        <f t="shared" si="2"/>
        <v>1809065.1005375274</v>
      </c>
      <c r="L74" s="95"/>
      <c r="M74" s="95"/>
    </row>
    <row r="75" spans="1:15" x14ac:dyDescent="0.25">
      <c r="A75" s="106"/>
      <c r="B75" s="107"/>
      <c r="C75" s="157">
        <v>52</v>
      </c>
      <c r="D75" s="85" t="s">
        <v>52</v>
      </c>
      <c r="E75" s="87">
        <v>5066</v>
      </c>
      <c r="F75" s="88"/>
      <c r="G75" s="129">
        <f t="shared" si="19"/>
        <v>672.37374742849556</v>
      </c>
      <c r="H75" s="88">
        <v>7000</v>
      </c>
      <c r="I75" s="129">
        <f t="shared" si="12"/>
        <v>929.05965890238235</v>
      </c>
      <c r="J75" s="88">
        <v>10000</v>
      </c>
      <c r="K75" s="129">
        <f t="shared" si="2"/>
        <v>1327.2280841462605</v>
      </c>
      <c r="L75" s="88"/>
      <c r="M75" s="88"/>
    </row>
    <row r="76" spans="1:15" x14ac:dyDescent="0.25">
      <c r="A76" s="66"/>
      <c r="B76" s="75">
        <v>3223</v>
      </c>
      <c r="C76" s="152"/>
      <c r="D76" s="69" t="s">
        <v>95</v>
      </c>
      <c r="E76" s="62">
        <v>277864</v>
      </c>
      <c r="F76" s="63"/>
      <c r="G76" s="111">
        <f t="shared" si="19"/>
        <v>36878.89043732165</v>
      </c>
      <c r="H76" s="63">
        <v>265000</v>
      </c>
      <c r="I76" s="111">
        <f t="shared" si="12"/>
        <v>35171.544229875901</v>
      </c>
      <c r="J76" s="63">
        <v>440000</v>
      </c>
      <c r="K76" s="111">
        <f t="shared" si="2"/>
        <v>58398.03570243546</v>
      </c>
      <c r="L76" s="63"/>
      <c r="M76" s="63"/>
    </row>
    <row r="77" spans="1:15" x14ac:dyDescent="0.25">
      <c r="A77" s="106"/>
      <c r="B77" s="107"/>
      <c r="C77" s="157">
        <v>52</v>
      </c>
      <c r="D77" s="85" t="s">
        <v>52</v>
      </c>
      <c r="E77" s="87">
        <v>1000</v>
      </c>
      <c r="F77" s="88"/>
      <c r="G77" s="129">
        <f t="shared" si="19"/>
        <v>132.72280841462606</v>
      </c>
      <c r="H77" s="88">
        <v>1000</v>
      </c>
      <c r="I77" s="129">
        <f t="shared" si="12"/>
        <v>132.72280841462606</v>
      </c>
      <c r="J77" s="88">
        <v>1000</v>
      </c>
      <c r="K77" s="129">
        <f t="shared" si="2"/>
        <v>132.72280841462606</v>
      </c>
      <c r="L77" s="88"/>
      <c r="M77" s="88"/>
      <c r="O77" s="78"/>
    </row>
    <row r="78" spans="1:15" x14ac:dyDescent="0.25">
      <c r="A78" s="60"/>
      <c r="B78" s="83"/>
      <c r="C78" s="156">
        <v>11</v>
      </c>
      <c r="D78" s="55" t="s">
        <v>20</v>
      </c>
      <c r="E78" s="57">
        <v>4064</v>
      </c>
      <c r="F78" s="58"/>
      <c r="G78" s="130">
        <f t="shared" si="19"/>
        <v>539.38549339704025</v>
      </c>
      <c r="H78" s="58">
        <v>7500</v>
      </c>
      <c r="I78" s="130">
        <f t="shared" si="12"/>
        <v>995.4210631096953</v>
      </c>
      <c r="J78" s="58">
        <v>7500</v>
      </c>
      <c r="K78" s="130">
        <f t="shared" si="2"/>
        <v>995.4210631096953</v>
      </c>
      <c r="L78" s="58"/>
      <c r="M78" s="58"/>
      <c r="O78" s="78"/>
    </row>
    <row r="79" spans="1:15" x14ac:dyDescent="0.25">
      <c r="A79" s="91"/>
      <c r="B79" s="92"/>
      <c r="C79" s="148">
        <v>43</v>
      </c>
      <c r="D79" s="93" t="s">
        <v>76</v>
      </c>
      <c r="E79" s="94">
        <v>172800</v>
      </c>
      <c r="F79" s="95"/>
      <c r="G79" s="138">
        <f t="shared" si="19"/>
        <v>22934.501294047383</v>
      </c>
      <c r="H79" s="95">
        <v>200000</v>
      </c>
      <c r="I79" s="138">
        <f t="shared" si="12"/>
        <v>26544.56168292521</v>
      </c>
      <c r="J79" s="95">
        <v>0</v>
      </c>
      <c r="K79" s="138">
        <f t="shared" si="2"/>
        <v>0</v>
      </c>
      <c r="L79" s="95"/>
      <c r="M79" s="95"/>
      <c r="O79" s="78"/>
    </row>
    <row r="80" spans="1:15" x14ac:dyDescent="0.25">
      <c r="A80" s="174" t="s">
        <v>154</v>
      </c>
      <c r="B80" s="98"/>
      <c r="C80" s="151">
        <v>31</v>
      </c>
      <c r="D80" s="97" t="s">
        <v>39</v>
      </c>
      <c r="E80" s="99">
        <v>100000</v>
      </c>
      <c r="F80" s="100"/>
      <c r="G80" s="128">
        <f t="shared" si="19"/>
        <v>13272.280841462605</v>
      </c>
      <c r="H80" s="100">
        <f>H76-H77-H78-H79</f>
        <v>56500</v>
      </c>
      <c r="I80" s="128">
        <f t="shared" si="12"/>
        <v>7498.838675426372</v>
      </c>
      <c r="J80" s="100">
        <f>J76-J77-J78-J79</f>
        <v>431500</v>
      </c>
      <c r="K80" s="128">
        <f t="shared" si="2"/>
        <v>57269.89183091114</v>
      </c>
      <c r="L80" s="100"/>
      <c r="M80" s="100"/>
      <c r="O80" s="78"/>
    </row>
    <row r="81" spans="1:15" ht="25.5" x14ac:dyDescent="0.25">
      <c r="A81" s="66"/>
      <c r="B81" s="75">
        <v>3224</v>
      </c>
      <c r="C81" s="152"/>
      <c r="D81" s="69" t="s">
        <v>96</v>
      </c>
      <c r="E81" s="62">
        <v>2267</v>
      </c>
      <c r="F81" s="63"/>
      <c r="G81" s="111">
        <f t="shared" si="19"/>
        <v>300.88260667595722</v>
      </c>
      <c r="H81" s="63">
        <v>8500</v>
      </c>
      <c r="I81" s="111">
        <f t="shared" si="12"/>
        <v>1128.1438715243214</v>
      </c>
      <c r="J81" s="63">
        <v>20000</v>
      </c>
      <c r="K81" s="111">
        <f t="shared" si="2"/>
        <v>2654.4561682925209</v>
      </c>
      <c r="L81" s="63"/>
      <c r="M81" s="63"/>
    </row>
    <row r="82" spans="1:15" x14ac:dyDescent="0.25">
      <c r="A82" s="174" t="s">
        <v>154</v>
      </c>
      <c r="B82" s="98"/>
      <c r="C82" s="151">
        <v>31</v>
      </c>
      <c r="D82" s="97" t="s">
        <v>39</v>
      </c>
      <c r="E82" s="99">
        <v>2267</v>
      </c>
      <c r="F82" s="100"/>
      <c r="G82" s="128">
        <f t="shared" si="19"/>
        <v>300.88260667595722</v>
      </c>
      <c r="H82" s="100">
        <v>8500</v>
      </c>
      <c r="I82" s="128">
        <f t="shared" si="12"/>
        <v>1128.1438715243214</v>
      </c>
      <c r="J82" s="100">
        <v>20000</v>
      </c>
      <c r="K82" s="128">
        <f t="shared" si="2"/>
        <v>2654.4561682925209</v>
      </c>
      <c r="L82" s="100"/>
      <c r="M82" s="100"/>
    </row>
    <row r="83" spans="1:15" x14ac:dyDescent="0.25">
      <c r="A83" s="66"/>
      <c r="B83" s="75">
        <v>3225</v>
      </c>
      <c r="C83" s="152"/>
      <c r="D83" s="69" t="s">
        <v>97</v>
      </c>
      <c r="E83" s="62">
        <v>60816</v>
      </c>
      <c r="F83" s="63"/>
      <c r="G83" s="111">
        <f t="shared" si="19"/>
        <v>8071.6703165438976</v>
      </c>
      <c r="H83" s="63">
        <v>50000</v>
      </c>
      <c r="I83" s="111">
        <f t="shared" si="12"/>
        <v>6636.1404207313026</v>
      </c>
      <c r="J83" s="63">
        <v>100000</v>
      </c>
      <c r="K83" s="111">
        <f t="shared" si="2"/>
        <v>13272.280841462605</v>
      </c>
      <c r="L83" s="63"/>
      <c r="M83" s="63"/>
      <c r="O83" s="78"/>
    </row>
    <row r="84" spans="1:15" x14ac:dyDescent="0.25">
      <c r="A84" s="60"/>
      <c r="B84" s="83"/>
      <c r="C84" s="156">
        <v>11</v>
      </c>
      <c r="D84" s="55" t="s">
        <v>20</v>
      </c>
      <c r="E84" s="57">
        <v>20760</v>
      </c>
      <c r="F84" s="58"/>
      <c r="G84" s="130">
        <f t="shared" si="19"/>
        <v>2755.3255026876368</v>
      </c>
      <c r="H84" s="58">
        <v>8400</v>
      </c>
      <c r="I84" s="130">
        <f t="shared" si="12"/>
        <v>1114.8715906828588</v>
      </c>
      <c r="J84" s="58">
        <v>8400</v>
      </c>
      <c r="K84" s="130">
        <f t="shared" ref="K84:K149" si="20">J84/7.5345</f>
        <v>1114.8715906828588</v>
      </c>
      <c r="L84" s="58"/>
      <c r="M84" s="58"/>
    </row>
    <row r="85" spans="1:15" x14ac:dyDescent="0.25">
      <c r="A85" s="106"/>
      <c r="B85" s="107"/>
      <c r="C85" s="157">
        <v>52</v>
      </c>
      <c r="D85" s="85" t="s">
        <v>52</v>
      </c>
      <c r="E85" s="87">
        <v>563</v>
      </c>
      <c r="F85" s="88"/>
      <c r="G85" s="129">
        <f t="shared" si="19"/>
        <v>74.722941137434461</v>
      </c>
      <c r="H85" s="88">
        <v>4500</v>
      </c>
      <c r="I85" s="129">
        <f t="shared" si="12"/>
        <v>597.25263786581718</v>
      </c>
      <c r="J85" s="88">
        <v>5000</v>
      </c>
      <c r="K85" s="129">
        <f t="shared" si="20"/>
        <v>663.61404207313024</v>
      </c>
      <c r="L85" s="88"/>
      <c r="M85" s="88"/>
    </row>
    <row r="86" spans="1:15" x14ac:dyDescent="0.25">
      <c r="A86" s="91"/>
      <c r="B86" s="92"/>
      <c r="C86" s="148">
        <v>43</v>
      </c>
      <c r="D86" s="93" t="s">
        <v>76</v>
      </c>
      <c r="E86" s="94">
        <f>E83-E84-E85-E88</f>
        <v>34493</v>
      </c>
      <c r="F86" s="95"/>
      <c r="G86" s="138">
        <f t="shared" si="19"/>
        <v>4578.0078306456962</v>
      </c>
      <c r="H86" s="95">
        <v>18500</v>
      </c>
      <c r="I86" s="138">
        <f t="shared" si="12"/>
        <v>2455.3719556705819</v>
      </c>
      <c r="J86" s="95"/>
      <c r="K86" s="138">
        <f t="shared" si="20"/>
        <v>0</v>
      </c>
      <c r="L86" s="95"/>
      <c r="M86" s="95"/>
    </row>
    <row r="87" spans="1:15" x14ac:dyDescent="0.25">
      <c r="A87" s="174" t="s">
        <v>154</v>
      </c>
      <c r="B87" s="98"/>
      <c r="C87" s="151">
        <v>31</v>
      </c>
      <c r="D87" s="97" t="s">
        <v>39</v>
      </c>
      <c r="E87" s="99"/>
      <c r="F87" s="100"/>
      <c r="G87" s="128">
        <f t="shared" si="19"/>
        <v>0</v>
      </c>
      <c r="H87" s="100">
        <f>H83-H86-H85</f>
        <v>27000</v>
      </c>
      <c r="I87" s="128">
        <f t="shared" si="12"/>
        <v>3583.5158271949031</v>
      </c>
      <c r="J87" s="100">
        <f>J83-J85-J86</f>
        <v>95000</v>
      </c>
      <c r="K87" s="128">
        <f t="shared" si="20"/>
        <v>12608.666799389475</v>
      </c>
      <c r="L87" s="100"/>
      <c r="M87" s="100"/>
    </row>
    <row r="88" spans="1:15" x14ac:dyDescent="0.25">
      <c r="A88" s="172"/>
      <c r="B88" s="165"/>
      <c r="C88" s="166">
        <v>61</v>
      </c>
      <c r="D88" s="167" t="s">
        <v>155</v>
      </c>
      <c r="E88" s="168">
        <v>5000</v>
      </c>
      <c r="F88" s="170"/>
      <c r="G88" s="169">
        <f t="shared" si="19"/>
        <v>663.61404207313024</v>
      </c>
      <c r="H88" s="170"/>
      <c r="I88" s="169"/>
      <c r="J88" s="170"/>
      <c r="K88" s="169"/>
      <c r="L88" s="170"/>
      <c r="M88" s="170"/>
    </row>
    <row r="89" spans="1:15" ht="25.5" x14ac:dyDescent="0.25">
      <c r="A89" s="66"/>
      <c r="B89" s="75">
        <v>3227</v>
      </c>
      <c r="C89" s="152"/>
      <c r="D89" s="69" t="s">
        <v>98</v>
      </c>
      <c r="E89" s="62">
        <v>51884</v>
      </c>
      <c r="F89" s="63"/>
      <c r="G89" s="111">
        <f t="shared" si="19"/>
        <v>6886.190191784458</v>
      </c>
      <c r="H89" s="63">
        <v>4781</v>
      </c>
      <c r="I89" s="111">
        <f t="shared" si="12"/>
        <v>634.54774703032717</v>
      </c>
      <c r="J89" s="63">
        <v>80000</v>
      </c>
      <c r="K89" s="111">
        <f t="shared" si="20"/>
        <v>10617.824673170084</v>
      </c>
      <c r="L89" s="63"/>
      <c r="M89" s="63"/>
    </row>
    <row r="90" spans="1:15" x14ac:dyDescent="0.25">
      <c r="A90" s="174" t="s">
        <v>154</v>
      </c>
      <c r="B90" s="98"/>
      <c r="C90" s="151">
        <v>31</v>
      </c>
      <c r="D90" s="97" t="s">
        <v>39</v>
      </c>
      <c r="E90" s="99">
        <f>E89-E91</f>
        <v>16884</v>
      </c>
      <c r="F90" s="100"/>
      <c r="G90" s="128">
        <f t="shared" si="19"/>
        <v>2240.891897272546</v>
      </c>
      <c r="H90" s="100">
        <v>4781</v>
      </c>
      <c r="I90" s="128">
        <f t="shared" si="12"/>
        <v>634.54774703032717</v>
      </c>
      <c r="J90" s="100">
        <v>80000</v>
      </c>
      <c r="K90" s="128">
        <f t="shared" si="20"/>
        <v>10617.824673170084</v>
      </c>
      <c r="L90" s="100"/>
      <c r="M90" s="100"/>
    </row>
    <row r="91" spans="1:15" x14ac:dyDescent="0.25">
      <c r="A91" s="132"/>
      <c r="B91" s="133"/>
      <c r="C91" s="158">
        <v>43</v>
      </c>
      <c r="D91" s="134" t="s">
        <v>76</v>
      </c>
      <c r="E91" s="126">
        <v>35000</v>
      </c>
      <c r="F91" s="125"/>
      <c r="G91" s="171">
        <f t="shared" si="19"/>
        <v>4645.298294511912</v>
      </c>
      <c r="H91" s="125"/>
      <c r="I91" s="171">
        <f t="shared" si="12"/>
        <v>0</v>
      </c>
      <c r="J91" s="125"/>
      <c r="K91" s="171">
        <f t="shared" si="20"/>
        <v>0</v>
      </c>
      <c r="L91" s="125"/>
      <c r="M91" s="125"/>
    </row>
    <row r="92" spans="1:15" x14ac:dyDescent="0.25">
      <c r="A92" s="66"/>
      <c r="B92" s="75">
        <v>3231</v>
      </c>
      <c r="C92" s="152"/>
      <c r="D92" s="69" t="s">
        <v>99</v>
      </c>
      <c r="E92" s="62">
        <v>130145</v>
      </c>
      <c r="F92" s="63"/>
      <c r="G92" s="111">
        <f t="shared" si="19"/>
        <v>17273.209901121507</v>
      </c>
      <c r="H92" s="63">
        <v>136050</v>
      </c>
      <c r="I92" s="111">
        <f t="shared" si="12"/>
        <v>18056.938084809874</v>
      </c>
      <c r="J92" s="63">
        <v>150000</v>
      </c>
      <c r="K92" s="111">
        <f t="shared" si="20"/>
        <v>19908.421262193908</v>
      </c>
      <c r="L92" s="63"/>
      <c r="M92" s="63"/>
    </row>
    <row r="93" spans="1:15" x14ac:dyDescent="0.25">
      <c r="A93" s="106"/>
      <c r="B93" s="107"/>
      <c r="C93" s="157">
        <v>52</v>
      </c>
      <c r="D93" s="85" t="s">
        <v>52</v>
      </c>
      <c r="E93" s="87">
        <v>1128</v>
      </c>
      <c r="F93" s="88"/>
      <c r="G93" s="129">
        <f t="shared" si="19"/>
        <v>149.71132789169818</v>
      </c>
      <c r="H93" s="88">
        <v>1340</v>
      </c>
      <c r="I93" s="129">
        <f t="shared" si="12"/>
        <v>177.84856327559891</v>
      </c>
      <c r="J93" s="88">
        <v>1340</v>
      </c>
      <c r="K93" s="129">
        <f t="shared" si="20"/>
        <v>177.84856327559891</v>
      </c>
      <c r="L93" s="88"/>
      <c r="M93" s="88"/>
    </row>
    <row r="94" spans="1:15" x14ac:dyDescent="0.25">
      <c r="A94" s="91"/>
      <c r="B94" s="92"/>
      <c r="C94" s="148">
        <v>43</v>
      </c>
      <c r="D94" s="93" t="s">
        <v>76</v>
      </c>
      <c r="E94" s="94">
        <v>2001</v>
      </c>
      <c r="F94" s="95"/>
      <c r="G94" s="138">
        <f t="shared" si="19"/>
        <v>265.57833963766672</v>
      </c>
      <c r="H94" s="95">
        <v>80000</v>
      </c>
      <c r="I94" s="138">
        <f t="shared" si="12"/>
        <v>10617.824673170084</v>
      </c>
      <c r="J94" s="95"/>
      <c r="K94" s="138">
        <f t="shared" si="20"/>
        <v>0</v>
      </c>
      <c r="L94" s="95"/>
      <c r="M94" s="95"/>
    </row>
    <row r="95" spans="1:15" x14ac:dyDescent="0.25">
      <c r="A95" s="174" t="s">
        <v>154</v>
      </c>
      <c r="B95" s="98"/>
      <c r="C95" s="151">
        <v>31</v>
      </c>
      <c r="D95" s="97" t="s">
        <v>39</v>
      </c>
      <c r="E95" s="99">
        <f>E92-E93-E94</f>
        <v>127016</v>
      </c>
      <c r="F95" s="100"/>
      <c r="G95" s="128">
        <f t="shared" si="19"/>
        <v>16857.920233592144</v>
      </c>
      <c r="H95" s="100">
        <f>H92-H93-H94</f>
        <v>54710</v>
      </c>
      <c r="I95" s="128">
        <f t="shared" si="12"/>
        <v>7261.2648483641906</v>
      </c>
      <c r="J95" s="100">
        <f>J92-J93-J94</f>
        <v>148660</v>
      </c>
      <c r="K95" s="128">
        <f t="shared" si="20"/>
        <v>19730.572698918309</v>
      </c>
      <c r="L95" s="100"/>
      <c r="M95" s="100"/>
    </row>
    <row r="96" spans="1:15" ht="25.5" x14ac:dyDescent="0.25">
      <c r="A96" s="66"/>
      <c r="B96" s="75">
        <v>3232</v>
      </c>
      <c r="C96" s="152"/>
      <c r="D96" s="69" t="s">
        <v>100</v>
      </c>
      <c r="E96" s="62">
        <v>215442</v>
      </c>
      <c r="F96" s="63"/>
      <c r="G96" s="111">
        <f t="shared" si="19"/>
        <v>28594.067290463863</v>
      </c>
      <c r="H96" s="63">
        <v>262000</v>
      </c>
      <c r="I96" s="111">
        <f t="shared" si="12"/>
        <v>34773.375804632022</v>
      </c>
      <c r="J96" s="63">
        <v>300000</v>
      </c>
      <c r="K96" s="111">
        <f t="shared" si="20"/>
        <v>39816.842524387816</v>
      </c>
      <c r="L96" s="63"/>
      <c r="M96" s="63"/>
    </row>
    <row r="97" spans="1:13" x14ac:dyDescent="0.25">
      <c r="A97" s="55" t="s">
        <v>153</v>
      </c>
      <c r="B97" s="55"/>
      <c r="C97" s="149">
        <v>44</v>
      </c>
      <c r="D97" s="56" t="s">
        <v>80</v>
      </c>
      <c r="E97" s="57">
        <v>75000</v>
      </c>
      <c r="F97" s="58"/>
      <c r="G97" s="130">
        <f t="shared" si="19"/>
        <v>9954.2106310969539</v>
      </c>
      <c r="H97" s="58">
        <v>91703</v>
      </c>
      <c r="I97" s="130">
        <f t="shared" si="12"/>
        <v>12171.079700046452</v>
      </c>
      <c r="J97" s="58">
        <v>42100</v>
      </c>
      <c r="K97" s="130">
        <f t="shared" si="20"/>
        <v>5587.6302342557565</v>
      </c>
      <c r="L97" s="58"/>
      <c r="M97" s="58"/>
    </row>
    <row r="98" spans="1:13" x14ac:dyDescent="0.25">
      <c r="A98" s="106"/>
      <c r="B98" s="107"/>
      <c r="C98" s="157">
        <v>52</v>
      </c>
      <c r="D98" s="85" t="s">
        <v>52</v>
      </c>
      <c r="E98" s="87">
        <v>500</v>
      </c>
      <c r="F98" s="88"/>
      <c r="G98" s="129">
        <f t="shared" si="19"/>
        <v>66.361404207313029</v>
      </c>
      <c r="H98" s="88">
        <v>500</v>
      </c>
      <c r="I98" s="129">
        <f t="shared" si="12"/>
        <v>66.361404207313029</v>
      </c>
      <c r="J98" s="88">
        <v>500</v>
      </c>
      <c r="K98" s="129">
        <f t="shared" si="20"/>
        <v>66.361404207313029</v>
      </c>
      <c r="L98" s="88"/>
      <c r="M98" s="88"/>
    </row>
    <row r="99" spans="1:13" x14ac:dyDescent="0.25">
      <c r="A99" s="91"/>
      <c r="B99" s="92"/>
      <c r="C99" s="148">
        <v>43</v>
      </c>
      <c r="D99" s="93" t="s">
        <v>76</v>
      </c>
      <c r="E99" s="94">
        <v>139942</v>
      </c>
      <c r="F99" s="95"/>
      <c r="G99" s="138">
        <f t="shared" si="19"/>
        <v>18573.4952551596</v>
      </c>
      <c r="H99" s="95">
        <f>H96-H97-H98</f>
        <v>169797</v>
      </c>
      <c r="I99" s="138">
        <f t="shared" si="12"/>
        <v>22535.93470037826</v>
      </c>
      <c r="J99" s="95">
        <v>0</v>
      </c>
      <c r="K99" s="138">
        <f t="shared" si="20"/>
        <v>0</v>
      </c>
      <c r="L99" s="95"/>
      <c r="M99" s="95"/>
    </row>
    <row r="100" spans="1:13" x14ac:dyDescent="0.25">
      <c r="A100" s="174" t="s">
        <v>154</v>
      </c>
      <c r="B100" s="98"/>
      <c r="C100" s="151">
        <v>31</v>
      </c>
      <c r="D100" s="97" t="s">
        <v>39</v>
      </c>
      <c r="E100" s="99">
        <f>E96-E97-E98-E99</f>
        <v>0</v>
      </c>
      <c r="F100" s="100"/>
      <c r="G100" s="128">
        <f t="shared" si="19"/>
        <v>0</v>
      </c>
      <c r="H100" s="100"/>
      <c r="I100" s="128">
        <f t="shared" si="12"/>
        <v>0</v>
      </c>
      <c r="J100" s="100">
        <f>J96-J97-J98-J99</f>
        <v>257400</v>
      </c>
      <c r="K100" s="128">
        <f t="shared" si="20"/>
        <v>34162.850885924745</v>
      </c>
      <c r="L100" s="100"/>
      <c r="M100" s="100"/>
    </row>
    <row r="101" spans="1:13" x14ac:dyDescent="0.25">
      <c r="A101" s="66"/>
      <c r="B101" s="75">
        <v>3233</v>
      </c>
      <c r="C101" s="152"/>
      <c r="D101" s="69" t="s">
        <v>101</v>
      </c>
      <c r="E101" s="62">
        <v>3040</v>
      </c>
      <c r="F101" s="63"/>
      <c r="G101" s="111">
        <f t="shared" si="19"/>
        <v>403.4773375804632</v>
      </c>
      <c r="H101" s="63">
        <v>24000</v>
      </c>
      <c r="I101" s="111">
        <f t="shared" si="12"/>
        <v>3185.3474019510249</v>
      </c>
      <c r="J101" s="63">
        <v>25000</v>
      </c>
      <c r="K101" s="111">
        <f t="shared" si="20"/>
        <v>3318.0702103656513</v>
      </c>
      <c r="L101" s="63"/>
      <c r="M101" s="63"/>
    </row>
    <row r="102" spans="1:13" x14ac:dyDescent="0.25">
      <c r="A102" s="174" t="s">
        <v>154</v>
      </c>
      <c r="B102" s="98"/>
      <c r="C102" s="151">
        <v>31</v>
      </c>
      <c r="D102" s="97" t="s">
        <v>39</v>
      </c>
      <c r="E102" s="99">
        <v>3040</v>
      </c>
      <c r="F102" s="100"/>
      <c r="G102" s="128">
        <f t="shared" si="19"/>
        <v>403.4773375804632</v>
      </c>
      <c r="H102" s="100">
        <v>24000</v>
      </c>
      <c r="I102" s="128">
        <f t="shared" si="12"/>
        <v>3185.3474019510249</v>
      </c>
      <c r="J102" s="100">
        <v>25000</v>
      </c>
      <c r="K102" s="128">
        <f t="shared" si="20"/>
        <v>3318.0702103656513</v>
      </c>
      <c r="L102" s="100"/>
      <c r="M102" s="100"/>
    </row>
    <row r="103" spans="1:13" x14ac:dyDescent="0.25">
      <c r="A103" s="66"/>
      <c r="B103" s="75">
        <v>3234</v>
      </c>
      <c r="C103" s="152"/>
      <c r="D103" s="69" t="s">
        <v>102</v>
      </c>
      <c r="E103" s="62">
        <v>133981</v>
      </c>
      <c r="F103" s="63"/>
      <c r="G103" s="111">
        <f t="shared" si="19"/>
        <v>17782.334594200012</v>
      </c>
      <c r="H103" s="63">
        <v>140000</v>
      </c>
      <c r="I103" s="111">
        <f t="shared" si="12"/>
        <v>18581.193178047648</v>
      </c>
      <c r="J103" s="63">
        <v>150000</v>
      </c>
      <c r="K103" s="111">
        <f t="shared" si="20"/>
        <v>19908.421262193908</v>
      </c>
      <c r="L103" s="63"/>
      <c r="M103" s="63"/>
    </row>
    <row r="104" spans="1:13" x14ac:dyDescent="0.25">
      <c r="A104" s="91"/>
      <c r="B104" s="92"/>
      <c r="C104" s="148">
        <v>43</v>
      </c>
      <c r="D104" s="93" t="s">
        <v>76</v>
      </c>
      <c r="E104" s="94">
        <v>133481</v>
      </c>
      <c r="F104" s="95"/>
      <c r="G104" s="138">
        <f t="shared" si="19"/>
        <v>17715.973189992699</v>
      </c>
      <c r="H104" s="95">
        <f>H103-H105</f>
        <v>139500</v>
      </c>
      <c r="I104" s="138">
        <f t="shared" si="12"/>
        <v>18514.831773840335</v>
      </c>
      <c r="J104" s="95">
        <v>0</v>
      </c>
      <c r="K104" s="138">
        <f t="shared" si="20"/>
        <v>0</v>
      </c>
      <c r="L104" s="95"/>
      <c r="M104" s="95"/>
    </row>
    <row r="105" spans="1:13" x14ac:dyDescent="0.25">
      <c r="A105" s="106"/>
      <c r="B105" s="107"/>
      <c r="C105" s="157">
        <v>52</v>
      </c>
      <c r="D105" s="85" t="s">
        <v>52</v>
      </c>
      <c r="E105" s="87">
        <v>500</v>
      </c>
      <c r="F105" s="88"/>
      <c r="G105" s="129">
        <f t="shared" si="19"/>
        <v>66.361404207313029</v>
      </c>
      <c r="H105" s="88">
        <v>500</v>
      </c>
      <c r="I105" s="129">
        <f t="shared" si="12"/>
        <v>66.361404207313029</v>
      </c>
      <c r="J105" s="88">
        <v>500</v>
      </c>
      <c r="K105" s="129">
        <f t="shared" si="20"/>
        <v>66.361404207313029</v>
      </c>
      <c r="L105" s="88"/>
      <c r="M105" s="88"/>
    </row>
    <row r="106" spans="1:13" x14ac:dyDescent="0.25">
      <c r="A106" s="174" t="s">
        <v>154</v>
      </c>
      <c r="B106" s="98"/>
      <c r="C106" s="151">
        <v>31</v>
      </c>
      <c r="D106" s="97" t="s">
        <v>39</v>
      </c>
      <c r="E106" s="99">
        <f>E103-E104-E105</f>
        <v>0</v>
      </c>
      <c r="F106" s="100"/>
      <c r="G106" s="128">
        <f t="shared" si="19"/>
        <v>0</v>
      </c>
      <c r="H106" s="100"/>
      <c r="I106" s="128">
        <f t="shared" si="12"/>
        <v>0</v>
      </c>
      <c r="J106" s="100">
        <f>J103-J105</f>
        <v>149500</v>
      </c>
      <c r="K106" s="128">
        <f t="shared" si="20"/>
        <v>19842.059857986595</v>
      </c>
      <c r="L106" s="100"/>
      <c r="M106" s="100"/>
    </row>
    <row r="107" spans="1:13" x14ac:dyDescent="0.25">
      <c r="A107" s="66"/>
      <c r="B107" s="75">
        <v>3235</v>
      </c>
      <c r="C107" s="152"/>
      <c r="D107" s="69" t="s">
        <v>103</v>
      </c>
      <c r="E107" s="62">
        <v>24681</v>
      </c>
      <c r="F107" s="63"/>
      <c r="G107" s="111">
        <f t="shared" si="19"/>
        <v>3275.7316344813853</v>
      </c>
      <c r="H107" s="63">
        <v>30000</v>
      </c>
      <c r="I107" s="111">
        <f t="shared" si="12"/>
        <v>3981.6842524387812</v>
      </c>
      <c r="J107" s="63">
        <v>40000</v>
      </c>
      <c r="K107" s="111">
        <f t="shared" si="20"/>
        <v>5308.9123365850419</v>
      </c>
      <c r="L107" s="63"/>
      <c r="M107" s="63"/>
    </row>
    <row r="108" spans="1:13" x14ac:dyDescent="0.25">
      <c r="A108" s="91"/>
      <c r="B108" s="92"/>
      <c r="C108" s="148">
        <v>43</v>
      </c>
      <c r="D108" s="93" t="s">
        <v>76</v>
      </c>
      <c r="E108" s="94">
        <f>E107-E109</f>
        <v>23380</v>
      </c>
      <c r="F108" s="95"/>
      <c r="G108" s="138">
        <f t="shared" si="19"/>
        <v>3103.0592607339568</v>
      </c>
      <c r="H108" s="95">
        <v>30000</v>
      </c>
      <c r="I108" s="138">
        <f t="shared" si="12"/>
        <v>3981.6842524387812</v>
      </c>
      <c r="J108" s="95">
        <v>40000</v>
      </c>
      <c r="K108" s="138">
        <f t="shared" si="20"/>
        <v>5308.9123365850419</v>
      </c>
      <c r="L108" s="95"/>
      <c r="M108" s="95"/>
    </row>
    <row r="109" spans="1:13" x14ac:dyDescent="0.25">
      <c r="A109" s="106"/>
      <c r="B109" s="107"/>
      <c r="C109" s="157">
        <v>52</v>
      </c>
      <c r="D109" s="85" t="s">
        <v>52</v>
      </c>
      <c r="E109" s="87">
        <v>1301</v>
      </c>
      <c r="F109" s="88"/>
      <c r="G109" s="129">
        <f t="shared" si="19"/>
        <v>172.67237374742848</v>
      </c>
      <c r="H109" s="88"/>
      <c r="I109" s="129">
        <f t="shared" si="12"/>
        <v>0</v>
      </c>
      <c r="J109" s="88"/>
      <c r="K109" s="129">
        <f t="shared" si="20"/>
        <v>0</v>
      </c>
      <c r="L109" s="88"/>
      <c r="M109" s="88"/>
    </row>
    <row r="110" spans="1:13" x14ac:dyDescent="0.25">
      <c r="A110" s="66"/>
      <c r="B110" s="75">
        <v>3236</v>
      </c>
      <c r="C110" s="152"/>
      <c r="D110" s="69" t="s">
        <v>104</v>
      </c>
      <c r="E110" s="62">
        <v>303454</v>
      </c>
      <c r="F110" s="63"/>
      <c r="G110" s="111">
        <f t="shared" si="19"/>
        <v>40275.267104651932</v>
      </c>
      <c r="H110" s="63">
        <v>352000</v>
      </c>
      <c r="I110" s="111">
        <f t="shared" si="12"/>
        <v>46718.428561948371</v>
      </c>
      <c r="J110" s="63">
        <v>400000</v>
      </c>
      <c r="K110" s="111">
        <f t="shared" si="20"/>
        <v>53089.123365850421</v>
      </c>
      <c r="L110" s="63"/>
      <c r="M110" s="63"/>
    </row>
    <row r="111" spans="1:13" x14ac:dyDescent="0.25">
      <c r="A111" s="174" t="s">
        <v>154</v>
      </c>
      <c r="B111" s="98"/>
      <c r="C111" s="151">
        <v>31</v>
      </c>
      <c r="D111" s="97" t="s">
        <v>39</v>
      </c>
      <c r="E111" s="99">
        <f>E110-E112-E113</f>
        <v>270985</v>
      </c>
      <c r="F111" s="100"/>
      <c r="G111" s="128">
        <f t="shared" si="19"/>
        <v>35965.890238237436</v>
      </c>
      <c r="H111" s="100">
        <f>H110-H112-H113</f>
        <v>321900</v>
      </c>
      <c r="I111" s="128">
        <f t="shared" si="12"/>
        <v>42723.472028668126</v>
      </c>
      <c r="J111" s="100">
        <f>J110-J112-J113</f>
        <v>369900</v>
      </c>
      <c r="K111" s="128">
        <f t="shared" si="20"/>
        <v>49094.166832570176</v>
      </c>
      <c r="L111" s="100"/>
      <c r="M111" s="100"/>
    </row>
    <row r="112" spans="1:13" x14ac:dyDescent="0.25">
      <c r="A112" s="106"/>
      <c r="B112" s="107"/>
      <c r="C112" s="157">
        <v>52</v>
      </c>
      <c r="D112" s="85" t="s">
        <v>52</v>
      </c>
      <c r="E112" s="87">
        <v>310</v>
      </c>
      <c r="F112" s="88"/>
      <c r="G112" s="129">
        <f t="shared" si="19"/>
        <v>41.144070608534072</v>
      </c>
      <c r="H112" s="88">
        <v>1000</v>
      </c>
      <c r="I112" s="129">
        <f t="shared" si="12"/>
        <v>132.72280841462606</v>
      </c>
      <c r="J112" s="88">
        <v>1000</v>
      </c>
      <c r="K112" s="129">
        <f t="shared" si="20"/>
        <v>132.72280841462606</v>
      </c>
      <c r="L112" s="88"/>
      <c r="M112" s="88"/>
    </row>
    <row r="113" spans="1:16" x14ac:dyDescent="0.25">
      <c r="A113" s="60"/>
      <c r="B113" s="83"/>
      <c r="C113" s="156">
        <v>11</v>
      </c>
      <c r="D113" s="55" t="s">
        <v>20</v>
      </c>
      <c r="E113" s="57">
        <v>32159</v>
      </c>
      <c r="F113" s="58"/>
      <c r="G113" s="130">
        <f t="shared" si="19"/>
        <v>4268.2327958059586</v>
      </c>
      <c r="H113" s="58">
        <v>29100</v>
      </c>
      <c r="I113" s="130">
        <f t="shared" si="12"/>
        <v>3862.2337248656181</v>
      </c>
      <c r="J113" s="58">
        <v>29100</v>
      </c>
      <c r="K113" s="130">
        <f t="shared" si="20"/>
        <v>3862.2337248656181</v>
      </c>
      <c r="L113" s="58"/>
      <c r="M113" s="58"/>
    </row>
    <row r="114" spans="1:16" x14ac:dyDescent="0.25">
      <c r="A114" s="66"/>
      <c r="B114" s="75">
        <v>3237</v>
      </c>
      <c r="C114" s="152"/>
      <c r="D114" s="69" t="s">
        <v>105</v>
      </c>
      <c r="E114" s="62">
        <v>402649</v>
      </c>
      <c r="F114" s="63"/>
      <c r="G114" s="111">
        <f t="shared" si="19"/>
        <v>53440.70608534076</v>
      </c>
      <c r="H114" s="63">
        <v>473310</v>
      </c>
      <c r="I114" s="111">
        <f t="shared" si="12"/>
        <v>62819.032450726656</v>
      </c>
      <c r="J114" s="63">
        <v>500000</v>
      </c>
      <c r="K114" s="111">
        <f t="shared" si="20"/>
        <v>66361.404207313026</v>
      </c>
      <c r="L114" s="63"/>
      <c r="M114" s="63"/>
      <c r="P114" s="78"/>
    </row>
    <row r="115" spans="1:16" x14ac:dyDescent="0.25">
      <c r="A115" s="106"/>
      <c r="B115" s="107"/>
      <c r="C115" s="157">
        <v>52</v>
      </c>
      <c r="D115" s="85" t="s">
        <v>52</v>
      </c>
      <c r="E115" s="87">
        <v>191202</v>
      </c>
      <c r="F115" s="88"/>
      <c r="G115" s="129">
        <f t="shared" si="19"/>
        <v>25376.866414493328</v>
      </c>
      <c r="H115" s="88">
        <v>264160</v>
      </c>
      <c r="I115" s="129">
        <f t="shared" ref="I115:I178" si="21">H115/7.5345</f>
        <v>35060.057070807619</v>
      </c>
      <c r="J115" s="88">
        <v>270000</v>
      </c>
      <c r="K115" s="129">
        <f t="shared" si="20"/>
        <v>35835.158271949032</v>
      </c>
      <c r="L115" s="88"/>
      <c r="M115" s="88"/>
      <c r="P115" s="78"/>
    </row>
    <row r="116" spans="1:16" x14ac:dyDescent="0.25">
      <c r="A116" s="91"/>
      <c r="B116" s="92"/>
      <c r="C116" s="148">
        <v>43</v>
      </c>
      <c r="D116" s="93" t="s">
        <v>76</v>
      </c>
      <c r="E116" s="94">
        <v>101229</v>
      </c>
      <c r="F116" s="95"/>
      <c r="G116" s="138">
        <f t="shared" si="19"/>
        <v>13435.397173004179</v>
      </c>
      <c r="H116" s="95">
        <v>65961</v>
      </c>
      <c r="I116" s="138">
        <f t="shared" si="21"/>
        <v>8754.529165837148</v>
      </c>
      <c r="J116" s="95">
        <v>0</v>
      </c>
      <c r="K116" s="138">
        <f t="shared" si="20"/>
        <v>0</v>
      </c>
      <c r="L116" s="95"/>
      <c r="M116" s="95"/>
      <c r="P116" s="78"/>
    </row>
    <row r="117" spans="1:16" x14ac:dyDescent="0.25">
      <c r="A117" s="174" t="s">
        <v>154</v>
      </c>
      <c r="B117" s="98"/>
      <c r="C117" s="151">
        <v>31</v>
      </c>
      <c r="D117" s="97" t="s">
        <v>39</v>
      </c>
      <c r="E117" s="99">
        <f>E114-E115-E116</f>
        <v>110218</v>
      </c>
      <c r="F117" s="100"/>
      <c r="G117" s="128">
        <f t="shared" si="19"/>
        <v>14628.442497843254</v>
      </c>
      <c r="H117" s="100">
        <f>H114-H115-H116</f>
        <v>143189</v>
      </c>
      <c r="I117" s="128">
        <f t="shared" si="21"/>
        <v>19004.446214081891</v>
      </c>
      <c r="J117" s="100">
        <f>J114-J115-J116</f>
        <v>230000</v>
      </c>
      <c r="K117" s="128">
        <f t="shared" si="20"/>
        <v>30526.24593536399</v>
      </c>
      <c r="L117" s="100"/>
      <c r="M117" s="100"/>
      <c r="P117" s="78"/>
    </row>
    <row r="118" spans="1:16" x14ac:dyDescent="0.25">
      <c r="A118" s="66"/>
      <c r="B118" s="75">
        <v>3238</v>
      </c>
      <c r="C118" s="152"/>
      <c r="D118" s="69" t="s">
        <v>106</v>
      </c>
      <c r="E118" s="62">
        <v>293949</v>
      </c>
      <c r="F118" s="63"/>
      <c r="G118" s="111">
        <f t="shared" si="19"/>
        <v>39013.736810670911</v>
      </c>
      <c r="H118" s="63">
        <v>300000</v>
      </c>
      <c r="I118" s="111">
        <f t="shared" si="21"/>
        <v>39816.842524387816</v>
      </c>
      <c r="J118" s="63">
        <v>320000</v>
      </c>
      <c r="K118" s="111">
        <f t="shared" si="20"/>
        <v>42471.298692680335</v>
      </c>
      <c r="L118" s="63"/>
      <c r="M118" s="63"/>
    </row>
    <row r="119" spans="1:16" x14ac:dyDescent="0.25">
      <c r="A119" s="174" t="s">
        <v>154</v>
      </c>
      <c r="B119" s="98"/>
      <c r="C119" s="151">
        <v>31</v>
      </c>
      <c r="D119" s="97" t="s">
        <v>39</v>
      </c>
      <c r="E119" s="99">
        <f>E118-E120-E121</f>
        <v>180432</v>
      </c>
      <c r="F119" s="100"/>
      <c r="G119" s="128">
        <f t="shared" si="19"/>
        <v>23947.441767867807</v>
      </c>
      <c r="H119" s="100">
        <f>H118-H120-H121</f>
        <v>59500</v>
      </c>
      <c r="I119" s="128">
        <f t="shared" si="21"/>
        <v>7897.0071006702501</v>
      </c>
      <c r="J119" s="100">
        <f>J118-J120-J121</f>
        <v>89500</v>
      </c>
      <c r="K119" s="128">
        <f t="shared" si="20"/>
        <v>11878.69135310903</v>
      </c>
      <c r="L119" s="100"/>
      <c r="M119" s="100"/>
    </row>
    <row r="120" spans="1:16" x14ac:dyDescent="0.25">
      <c r="A120" s="55" t="s">
        <v>153</v>
      </c>
      <c r="B120" s="55"/>
      <c r="C120" s="149">
        <v>44</v>
      </c>
      <c r="D120" s="56" t="s">
        <v>80</v>
      </c>
      <c r="E120" s="57">
        <v>113000</v>
      </c>
      <c r="F120" s="58"/>
      <c r="G120" s="130">
        <f t="shared" si="19"/>
        <v>14997.677350852744</v>
      </c>
      <c r="H120" s="58">
        <v>240000</v>
      </c>
      <c r="I120" s="130">
        <f t="shared" si="21"/>
        <v>31853.474019510249</v>
      </c>
      <c r="J120" s="58">
        <v>230000</v>
      </c>
      <c r="K120" s="130">
        <f t="shared" si="20"/>
        <v>30526.24593536399</v>
      </c>
      <c r="L120" s="58"/>
      <c r="M120" s="58"/>
    </row>
    <row r="121" spans="1:16" x14ac:dyDescent="0.25">
      <c r="A121" s="106"/>
      <c r="B121" s="107"/>
      <c r="C121" s="157">
        <v>52</v>
      </c>
      <c r="D121" s="85" t="s">
        <v>52</v>
      </c>
      <c r="E121" s="87">
        <v>517</v>
      </c>
      <c r="F121" s="88"/>
      <c r="G121" s="129">
        <f t="shared" si="19"/>
        <v>68.61769195036166</v>
      </c>
      <c r="H121" s="88">
        <v>500</v>
      </c>
      <c r="I121" s="129">
        <f t="shared" si="21"/>
        <v>66.361404207313029</v>
      </c>
      <c r="J121" s="88">
        <v>500</v>
      </c>
      <c r="K121" s="129">
        <f t="shared" si="20"/>
        <v>66.361404207313029</v>
      </c>
      <c r="L121" s="88"/>
      <c r="M121" s="88"/>
    </row>
    <row r="122" spans="1:16" x14ac:dyDescent="0.25">
      <c r="A122" s="66"/>
      <c r="B122" s="75">
        <v>3239</v>
      </c>
      <c r="C122" s="152"/>
      <c r="D122" s="69" t="s">
        <v>107</v>
      </c>
      <c r="E122" s="62">
        <v>309529</v>
      </c>
      <c r="F122" s="63"/>
      <c r="G122" s="111">
        <f t="shared" si="19"/>
        <v>41081.558165770788</v>
      </c>
      <c r="H122" s="63">
        <v>385000</v>
      </c>
      <c r="I122" s="111">
        <f t="shared" si="21"/>
        <v>51098.281239631026</v>
      </c>
      <c r="J122" s="63">
        <v>380000</v>
      </c>
      <c r="K122" s="111">
        <f t="shared" si="20"/>
        <v>50434.667197557901</v>
      </c>
      <c r="L122" s="63"/>
      <c r="M122" s="63"/>
    </row>
    <row r="123" spans="1:16" x14ac:dyDescent="0.25">
      <c r="A123" s="174" t="s">
        <v>154</v>
      </c>
      <c r="B123" s="98"/>
      <c r="C123" s="151">
        <v>31</v>
      </c>
      <c r="D123" s="97" t="s">
        <v>39</v>
      </c>
      <c r="E123" s="99">
        <v>0</v>
      </c>
      <c r="F123" s="100"/>
      <c r="G123" s="128">
        <f t="shared" si="19"/>
        <v>0</v>
      </c>
      <c r="H123" s="100">
        <f>H122-H124-H125</f>
        <v>42500</v>
      </c>
      <c r="I123" s="128">
        <f t="shared" si="21"/>
        <v>5640.7193576216068</v>
      </c>
      <c r="J123" s="100">
        <f>J122-J124-J125</f>
        <v>335000</v>
      </c>
      <c r="K123" s="128">
        <f t="shared" si="20"/>
        <v>44462.140818899723</v>
      </c>
      <c r="L123" s="100"/>
      <c r="M123" s="100"/>
    </row>
    <row r="124" spans="1:16" x14ac:dyDescent="0.25">
      <c r="A124" s="91"/>
      <c r="B124" s="92"/>
      <c r="C124" s="148">
        <v>43</v>
      </c>
      <c r="D124" s="93" t="s">
        <v>76</v>
      </c>
      <c r="E124" s="94">
        <v>287953</v>
      </c>
      <c r="F124" s="95"/>
      <c r="G124" s="138">
        <f t="shared" si="19"/>
        <v>38217.930851416815</v>
      </c>
      <c r="H124" s="95">
        <v>300000</v>
      </c>
      <c r="I124" s="138">
        <f t="shared" si="21"/>
        <v>39816.842524387816</v>
      </c>
      <c r="J124" s="95">
        <v>0</v>
      </c>
      <c r="K124" s="138">
        <f t="shared" si="20"/>
        <v>0</v>
      </c>
      <c r="L124" s="95"/>
      <c r="M124" s="95"/>
    </row>
    <row r="125" spans="1:16" x14ac:dyDescent="0.25">
      <c r="A125" s="106"/>
      <c r="B125" s="107"/>
      <c r="C125" s="157">
        <v>52</v>
      </c>
      <c r="D125" s="85" t="s">
        <v>52</v>
      </c>
      <c r="E125" s="87">
        <v>21576</v>
      </c>
      <c r="F125" s="88"/>
      <c r="G125" s="129">
        <f t="shared" si="19"/>
        <v>2863.6273143539715</v>
      </c>
      <c r="H125" s="88">
        <v>42500</v>
      </c>
      <c r="I125" s="129">
        <f t="shared" si="21"/>
        <v>5640.7193576216068</v>
      </c>
      <c r="J125" s="88">
        <v>45000</v>
      </c>
      <c r="K125" s="129">
        <f t="shared" si="20"/>
        <v>5972.5263786581718</v>
      </c>
      <c r="L125" s="88"/>
      <c r="M125" s="88"/>
    </row>
    <row r="126" spans="1:16" ht="38.25" x14ac:dyDescent="0.25">
      <c r="A126" s="66"/>
      <c r="B126" s="75">
        <v>3291</v>
      </c>
      <c r="C126" s="152"/>
      <c r="D126" s="69" t="s">
        <v>108</v>
      </c>
      <c r="E126" s="62">
        <v>68035</v>
      </c>
      <c r="F126" s="63"/>
      <c r="G126" s="111">
        <f t="shared" si="19"/>
        <v>9029.7962704890833</v>
      </c>
      <c r="H126" s="63">
        <v>56333</v>
      </c>
      <c r="I126" s="111">
        <f t="shared" si="21"/>
        <v>7476.6739664211291</v>
      </c>
      <c r="J126" s="63">
        <v>70000</v>
      </c>
      <c r="K126" s="111">
        <f t="shared" si="20"/>
        <v>9290.596589023824</v>
      </c>
      <c r="L126" s="63"/>
      <c r="M126" s="63"/>
    </row>
    <row r="127" spans="1:16" x14ac:dyDescent="0.25">
      <c r="A127" s="174" t="s">
        <v>154</v>
      </c>
      <c r="B127" s="98"/>
      <c r="C127" s="151">
        <v>31</v>
      </c>
      <c r="D127" s="97" t="s">
        <v>39</v>
      </c>
      <c r="E127" s="99">
        <v>68035</v>
      </c>
      <c r="F127" s="100"/>
      <c r="G127" s="128">
        <f t="shared" si="19"/>
        <v>9029.7962704890833</v>
      </c>
      <c r="H127" s="100">
        <v>56333</v>
      </c>
      <c r="I127" s="128">
        <f t="shared" si="21"/>
        <v>7476.6739664211291</v>
      </c>
      <c r="J127" s="100">
        <v>70000</v>
      </c>
      <c r="K127" s="128">
        <f t="shared" si="20"/>
        <v>9290.596589023824</v>
      </c>
      <c r="L127" s="100"/>
      <c r="M127" s="100"/>
    </row>
    <row r="128" spans="1:16" x14ac:dyDescent="0.25">
      <c r="A128" s="66"/>
      <c r="B128" s="75">
        <v>3292</v>
      </c>
      <c r="C128" s="152"/>
      <c r="D128" s="69" t="s">
        <v>109</v>
      </c>
      <c r="E128" s="62">
        <v>75254</v>
      </c>
      <c r="F128" s="63"/>
      <c r="G128" s="111">
        <f t="shared" si="19"/>
        <v>9987.9222244342691</v>
      </c>
      <c r="H128" s="63">
        <v>86000</v>
      </c>
      <c r="I128" s="111">
        <f t="shared" si="21"/>
        <v>11414.16152365784</v>
      </c>
      <c r="J128" s="63">
        <v>100000</v>
      </c>
      <c r="K128" s="111">
        <f t="shared" si="20"/>
        <v>13272.280841462605</v>
      </c>
      <c r="L128" s="63"/>
      <c r="M128" s="63"/>
    </row>
    <row r="129" spans="1:15" x14ac:dyDescent="0.25">
      <c r="A129" s="174" t="s">
        <v>154</v>
      </c>
      <c r="B129" s="98"/>
      <c r="C129" s="151">
        <v>31</v>
      </c>
      <c r="D129" s="97" t="s">
        <v>39</v>
      </c>
      <c r="E129" s="99">
        <f>E128-E130</f>
        <v>34099</v>
      </c>
      <c r="F129" s="100"/>
      <c r="G129" s="128">
        <f t="shared" si="19"/>
        <v>4525.7150441303338</v>
      </c>
      <c r="H129" s="100">
        <f>H128-H130</f>
        <v>36000</v>
      </c>
      <c r="I129" s="128">
        <f t="shared" si="21"/>
        <v>4778.0211029265374</v>
      </c>
      <c r="J129" s="100">
        <v>100000</v>
      </c>
      <c r="K129" s="128">
        <f t="shared" si="20"/>
        <v>13272.280841462605</v>
      </c>
      <c r="L129" s="100"/>
      <c r="M129" s="100"/>
      <c r="O129" s="78"/>
    </row>
    <row r="130" spans="1:15" x14ac:dyDescent="0.25">
      <c r="A130" s="91"/>
      <c r="B130" s="92"/>
      <c r="C130" s="148">
        <v>43</v>
      </c>
      <c r="D130" s="93" t="s">
        <v>76</v>
      </c>
      <c r="E130" s="94">
        <v>41155</v>
      </c>
      <c r="F130" s="95"/>
      <c r="G130" s="138">
        <f t="shared" si="19"/>
        <v>5462.2071803039353</v>
      </c>
      <c r="H130" s="95">
        <v>50000</v>
      </c>
      <c r="I130" s="138">
        <f t="shared" si="21"/>
        <v>6636.1404207313026</v>
      </c>
      <c r="J130" s="95"/>
      <c r="K130" s="138">
        <f t="shared" si="20"/>
        <v>0</v>
      </c>
      <c r="L130" s="95"/>
      <c r="M130" s="95"/>
      <c r="O130" s="78"/>
    </row>
    <row r="131" spans="1:15" x14ac:dyDescent="0.25">
      <c r="A131" s="66"/>
      <c r="B131" s="75">
        <v>3293</v>
      </c>
      <c r="C131" s="152"/>
      <c r="D131" s="69" t="s">
        <v>110</v>
      </c>
      <c r="E131" s="62">
        <v>2480</v>
      </c>
      <c r="F131" s="63"/>
      <c r="G131" s="111">
        <f t="shared" si="19"/>
        <v>329.15256486827258</v>
      </c>
      <c r="H131" s="63">
        <v>35000</v>
      </c>
      <c r="I131" s="111">
        <f t="shared" si="21"/>
        <v>4645.298294511912</v>
      </c>
      <c r="J131" s="63">
        <v>40000</v>
      </c>
      <c r="K131" s="111">
        <f t="shared" si="20"/>
        <v>5308.9123365850419</v>
      </c>
      <c r="L131" s="63"/>
      <c r="M131" s="63"/>
      <c r="O131" s="78"/>
    </row>
    <row r="132" spans="1:15" x14ac:dyDescent="0.25">
      <c r="A132" s="174" t="s">
        <v>154</v>
      </c>
      <c r="B132" s="98"/>
      <c r="C132" s="151">
        <v>31</v>
      </c>
      <c r="D132" s="97" t="s">
        <v>39</v>
      </c>
      <c r="E132" s="99">
        <f>E131-E133-E134</f>
        <v>381</v>
      </c>
      <c r="F132" s="100"/>
      <c r="G132" s="128">
        <f t="shared" si="19"/>
        <v>50.567390005972527</v>
      </c>
      <c r="H132" s="100">
        <f>H131-H133-H134</f>
        <v>27300</v>
      </c>
      <c r="I132" s="128">
        <f t="shared" si="21"/>
        <v>3623.3326697192911</v>
      </c>
      <c r="J132" s="100">
        <f>J131-J133-J134</f>
        <v>16800</v>
      </c>
      <c r="K132" s="128">
        <f t="shared" si="20"/>
        <v>2229.7431813657176</v>
      </c>
      <c r="L132" s="100"/>
      <c r="M132" s="100"/>
    </row>
    <row r="133" spans="1:15" x14ac:dyDescent="0.25">
      <c r="A133" s="172"/>
      <c r="B133" s="165"/>
      <c r="C133" s="166">
        <v>61</v>
      </c>
      <c r="D133" s="167" t="s">
        <v>155</v>
      </c>
      <c r="E133" s="168">
        <v>599</v>
      </c>
      <c r="F133" s="170"/>
      <c r="G133" s="169">
        <f t="shared" si="19"/>
        <v>79.500962240361005</v>
      </c>
      <c r="H133" s="170">
        <v>2200</v>
      </c>
      <c r="I133" s="169">
        <f>H133/7.5345</f>
        <v>291.99017851217729</v>
      </c>
      <c r="J133" s="170">
        <v>3200</v>
      </c>
      <c r="K133" s="169">
        <f>J133/7.5345</f>
        <v>424.71298692680335</v>
      </c>
      <c r="L133" s="170"/>
      <c r="M133" s="170"/>
    </row>
    <row r="134" spans="1:15" x14ac:dyDescent="0.25">
      <c r="A134" s="106"/>
      <c r="B134" s="107"/>
      <c r="C134" s="157">
        <v>52</v>
      </c>
      <c r="D134" s="85" t="s">
        <v>52</v>
      </c>
      <c r="E134" s="87">
        <v>1500</v>
      </c>
      <c r="F134" s="88"/>
      <c r="G134" s="129">
        <f t="shared" si="19"/>
        <v>199.08421262193906</v>
      </c>
      <c r="H134" s="88">
        <v>5500</v>
      </c>
      <c r="I134" s="129">
        <f t="shared" si="21"/>
        <v>729.97544628044329</v>
      </c>
      <c r="J134" s="88">
        <v>20000</v>
      </c>
      <c r="K134" s="129">
        <f t="shared" si="20"/>
        <v>2654.4561682925209</v>
      </c>
      <c r="L134" s="88"/>
      <c r="M134" s="88"/>
    </row>
    <row r="135" spans="1:15" x14ac:dyDescent="0.25">
      <c r="A135" s="66"/>
      <c r="B135" s="75">
        <v>3294</v>
      </c>
      <c r="C135" s="152"/>
      <c r="D135" s="69" t="s">
        <v>111</v>
      </c>
      <c r="E135" s="62">
        <v>11467</v>
      </c>
      <c r="F135" s="63"/>
      <c r="G135" s="111">
        <f t="shared" si="19"/>
        <v>1521.9324440905168</v>
      </c>
      <c r="H135" s="63">
        <v>13000</v>
      </c>
      <c r="I135" s="111">
        <f t="shared" si="21"/>
        <v>1725.3965093901386</v>
      </c>
      <c r="J135" s="63">
        <v>13000</v>
      </c>
      <c r="K135" s="111">
        <f t="shared" si="20"/>
        <v>1725.3965093901386</v>
      </c>
      <c r="L135" s="63"/>
      <c r="M135" s="63"/>
    </row>
    <row r="136" spans="1:15" x14ac:dyDescent="0.25">
      <c r="A136" s="174" t="s">
        <v>154</v>
      </c>
      <c r="B136" s="98"/>
      <c r="C136" s="151">
        <v>31</v>
      </c>
      <c r="D136" s="97" t="s">
        <v>39</v>
      </c>
      <c r="E136" s="99">
        <v>11467</v>
      </c>
      <c r="F136" s="100"/>
      <c r="G136" s="128">
        <f t="shared" ref="G136:G172" si="22">E136/7.5345</f>
        <v>1521.9324440905168</v>
      </c>
      <c r="H136" s="100">
        <v>13000</v>
      </c>
      <c r="I136" s="128">
        <f t="shared" si="21"/>
        <v>1725.3965093901386</v>
      </c>
      <c r="J136" s="100">
        <v>13000</v>
      </c>
      <c r="K136" s="128">
        <f t="shared" si="20"/>
        <v>1725.3965093901386</v>
      </c>
      <c r="L136" s="100"/>
      <c r="M136" s="100"/>
    </row>
    <row r="137" spans="1:15" x14ac:dyDescent="0.25">
      <c r="A137" s="66"/>
      <c r="B137" s="75">
        <v>3295</v>
      </c>
      <c r="C137" s="152"/>
      <c r="D137" s="69" t="s">
        <v>112</v>
      </c>
      <c r="E137" s="62">
        <v>650</v>
      </c>
      <c r="F137" s="63"/>
      <c r="G137" s="111">
        <f t="shared" si="22"/>
        <v>86.269825469506927</v>
      </c>
      <c r="H137" s="63">
        <v>1600</v>
      </c>
      <c r="I137" s="111">
        <f t="shared" si="21"/>
        <v>212.35649346340168</v>
      </c>
      <c r="J137" s="63">
        <v>2000</v>
      </c>
      <c r="K137" s="111">
        <f t="shared" si="20"/>
        <v>265.44561682925212</v>
      </c>
      <c r="L137" s="63"/>
      <c r="M137" s="63"/>
    </row>
    <row r="138" spans="1:15" x14ac:dyDescent="0.25">
      <c r="A138" s="174" t="s">
        <v>154</v>
      </c>
      <c r="B138" s="98"/>
      <c r="C138" s="151">
        <v>31</v>
      </c>
      <c r="D138" s="97" t="s">
        <v>39</v>
      </c>
      <c r="E138" s="99">
        <v>650</v>
      </c>
      <c r="F138" s="100"/>
      <c r="G138" s="128">
        <f t="shared" si="22"/>
        <v>86.269825469506927</v>
      </c>
      <c r="H138" s="100">
        <v>1600</v>
      </c>
      <c r="I138" s="128">
        <f t="shared" si="21"/>
        <v>212.35649346340168</v>
      </c>
      <c r="J138" s="100">
        <v>2000</v>
      </c>
      <c r="K138" s="128">
        <f t="shared" si="20"/>
        <v>265.44561682925212</v>
      </c>
      <c r="L138" s="100"/>
      <c r="M138" s="100"/>
    </row>
    <row r="139" spans="1:15" ht="25.5" x14ac:dyDescent="0.25">
      <c r="A139" s="66"/>
      <c r="B139" s="75">
        <v>3299</v>
      </c>
      <c r="C139" s="152"/>
      <c r="D139" s="69" t="s">
        <v>113</v>
      </c>
      <c r="E139" s="62">
        <v>33520</v>
      </c>
      <c r="F139" s="63"/>
      <c r="G139" s="111">
        <f t="shared" si="22"/>
        <v>4448.8685380582647</v>
      </c>
      <c r="H139" s="63">
        <v>60000</v>
      </c>
      <c r="I139" s="111">
        <f t="shared" si="21"/>
        <v>7963.3685048775624</v>
      </c>
      <c r="J139" s="63">
        <v>60000</v>
      </c>
      <c r="K139" s="111">
        <f t="shared" si="20"/>
        <v>7963.3685048775624</v>
      </c>
      <c r="L139" s="63"/>
      <c r="M139" s="63"/>
    </row>
    <row r="140" spans="1:15" x14ac:dyDescent="0.25">
      <c r="A140" s="174" t="s">
        <v>154</v>
      </c>
      <c r="B140" s="98"/>
      <c r="C140" s="151">
        <v>31</v>
      </c>
      <c r="D140" s="97" t="s">
        <v>39</v>
      </c>
      <c r="E140" s="99">
        <f>E139-E141</f>
        <v>26714</v>
      </c>
      <c r="F140" s="100"/>
      <c r="G140" s="128">
        <f t="shared" si="22"/>
        <v>3545.5571039883203</v>
      </c>
      <c r="H140" s="100">
        <v>57000</v>
      </c>
      <c r="I140" s="128">
        <f t="shared" si="21"/>
        <v>7565.2000796336843</v>
      </c>
      <c r="J140" s="100">
        <v>57000</v>
      </c>
      <c r="K140" s="128">
        <f t="shared" si="20"/>
        <v>7565.2000796336843</v>
      </c>
      <c r="L140" s="100"/>
      <c r="M140" s="100"/>
    </row>
    <row r="141" spans="1:15" x14ac:dyDescent="0.25">
      <c r="A141" s="106"/>
      <c r="B141" s="107"/>
      <c r="C141" s="157">
        <v>52</v>
      </c>
      <c r="D141" s="85" t="s">
        <v>52</v>
      </c>
      <c r="E141" s="87">
        <v>6806</v>
      </c>
      <c r="F141" s="88"/>
      <c r="G141" s="129">
        <f t="shared" si="22"/>
        <v>903.31143406994488</v>
      </c>
      <c r="H141" s="88">
        <v>3000</v>
      </c>
      <c r="I141" s="129">
        <f t="shared" si="21"/>
        <v>398.16842524387812</v>
      </c>
      <c r="J141" s="88">
        <v>3000</v>
      </c>
      <c r="K141" s="129">
        <f t="shared" si="20"/>
        <v>398.16842524387812</v>
      </c>
      <c r="L141" s="88"/>
      <c r="M141" s="88"/>
    </row>
    <row r="142" spans="1:15" x14ac:dyDescent="0.25">
      <c r="A142" s="66"/>
      <c r="B142" s="73">
        <v>34</v>
      </c>
      <c r="C142" s="152"/>
      <c r="D142" s="65" t="s">
        <v>114</v>
      </c>
      <c r="E142" s="111">
        <f>E144+E146+E148</f>
        <v>27586</v>
      </c>
      <c r="F142" s="48"/>
      <c r="G142" s="111">
        <f t="shared" si="22"/>
        <v>3661.2913929258743</v>
      </c>
      <c r="H142" s="48">
        <f>H145+H149</f>
        <v>20002</v>
      </c>
      <c r="I142" s="111">
        <f t="shared" si="21"/>
        <v>2654.7216139093503</v>
      </c>
      <c r="J142" s="48">
        <f>J144</f>
        <v>20000</v>
      </c>
      <c r="K142" s="111">
        <f t="shared" si="20"/>
        <v>2654.4561682925209</v>
      </c>
      <c r="L142" s="48">
        <v>2654</v>
      </c>
      <c r="M142" s="48">
        <v>2654</v>
      </c>
    </row>
    <row r="143" spans="1:15" x14ac:dyDescent="0.25">
      <c r="A143" s="174" t="s">
        <v>154</v>
      </c>
      <c r="B143" s="98"/>
      <c r="C143" s="151">
        <v>31</v>
      </c>
      <c r="D143" s="97" t="s">
        <v>39</v>
      </c>
      <c r="E143" s="128">
        <f>E145+E147+E149</f>
        <v>27586</v>
      </c>
      <c r="F143" s="128">
        <f t="shared" ref="F143:J143" si="23">F145+F147+F149</f>
        <v>4</v>
      </c>
      <c r="G143" s="128">
        <f t="shared" si="22"/>
        <v>3661.2913929258743</v>
      </c>
      <c r="H143" s="128">
        <f t="shared" si="23"/>
        <v>20002</v>
      </c>
      <c r="I143" s="128">
        <f t="shared" si="21"/>
        <v>2654.7216139093503</v>
      </c>
      <c r="J143" s="128">
        <f t="shared" si="23"/>
        <v>20000</v>
      </c>
      <c r="K143" s="128">
        <f t="shared" si="20"/>
        <v>2654.4561682925209</v>
      </c>
      <c r="L143" s="99">
        <v>2654</v>
      </c>
      <c r="M143" s="99">
        <v>2654</v>
      </c>
    </row>
    <row r="144" spans="1:15" ht="25.5" x14ac:dyDescent="0.25">
      <c r="A144" s="66"/>
      <c r="B144" s="75">
        <v>3431</v>
      </c>
      <c r="C144" s="152"/>
      <c r="D144" s="69" t="s">
        <v>115</v>
      </c>
      <c r="E144" s="62">
        <v>26658</v>
      </c>
      <c r="F144" s="63"/>
      <c r="G144" s="111">
        <f t="shared" si="22"/>
        <v>3538.1246267171014</v>
      </c>
      <c r="H144" s="63">
        <v>20000</v>
      </c>
      <c r="I144" s="111">
        <f t="shared" si="21"/>
        <v>2654.4561682925209</v>
      </c>
      <c r="J144" s="63">
        <v>20000</v>
      </c>
      <c r="K144" s="111">
        <f t="shared" si="20"/>
        <v>2654.4561682925209</v>
      </c>
      <c r="L144" s="63"/>
      <c r="M144" s="63"/>
    </row>
    <row r="145" spans="1:16" x14ac:dyDescent="0.25">
      <c r="A145" s="174" t="s">
        <v>154</v>
      </c>
      <c r="B145" s="98"/>
      <c r="C145" s="151">
        <v>31</v>
      </c>
      <c r="D145" s="97" t="s">
        <v>39</v>
      </c>
      <c r="E145" s="99">
        <v>26658</v>
      </c>
      <c r="F145" s="100"/>
      <c r="G145" s="128">
        <f t="shared" si="22"/>
        <v>3538.1246267171014</v>
      </c>
      <c r="H145" s="100">
        <v>20000</v>
      </c>
      <c r="I145" s="128">
        <f t="shared" si="21"/>
        <v>2654.4561682925209</v>
      </c>
      <c r="J145" s="100">
        <v>20000</v>
      </c>
      <c r="K145" s="128">
        <f t="shared" si="20"/>
        <v>2654.4561682925209</v>
      </c>
      <c r="L145" s="100"/>
      <c r="M145" s="100"/>
      <c r="O145" s="78"/>
    </row>
    <row r="146" spans="1:16" ht="38.25" x14ac:dyDescent="0.25">
      <c r="A146" s="66"/>
      <c r="B146" s="75">
        <v>3432</v>
      </c>
      <c r="C146" s="152"/>
      <c r="D146" s="69" t="s">
        <v>116</v>
      </c>
      <c r="E146" s="62">
        <v>924</v>
      </c>
      <c r="F146" s="63"/>
      <c r="G146" s="111">
        <f t="shared" si="22"/>
        <v>122.63587497511446</v>
      </c>
      <c r="H146" s="63">
        <v>0</v>
      </c>
      <c r="I146" s="111">
        <f t="shared" si="21"/>
        <v>0</v>
      </c>
      <c r="J146" s="63">
        <v>0</v>
      </c>
      <c r="K146" s="111">
        <f t="shared" si="20"/>
        <v>0</v>
      </c>
      <c r="L146" s="63"/>
      <c r="M146" s="63"/>
      <c r="O146" s="78"/>
    </row>
    <row r="147" spans="1:16" x14ac:dyDescent="0.25">
      <c r="A147" s="174" t="s">
        <v>154</v>
      </c>
      <c r="B147" s="98"/>
      <c r="C147" s="151">
        <v>31</v>
      </c>
      <c r="D147" s="97" t="s">
        <v>39</v>
      </c>
      <c r="E147" s="99">
        <v>924</v>
      </c>
      <c r="F147" s="100"/>
      <c r="G147" s="128">
        <f t="shared" si="22"/>
        <v>122.63587497511446</v>
      </c>
      <c r="H147" s="100"/>
      <c r="I147" s="128">
        <f t="shared" si="21"/>
        <v>0</v>
      </c>
      <c r="J147" s="100"/>
      <c r="K147" s="128">
        <f t="shared" si="20"/>
        <v>0</v>
      </c>
      <c r="L147" s="100"/>
      <c r="M147" s="100"/>
      <c r="P147" s="78"/>
    </row>
    <row r="148" spans="1:16" x14ac:dyDescent="0.25">
      <c r="A148" s="66"/>
      <c r="B148" s="75">
        <v>3433</v>
      </c>
      <c r="C148" s="152"/>
      <c r="D148" s="69" t="s">
        <v>117</v>
      </c>
      <c r="E148" s="62">
        <v>4</v>
      </c>
      <c r="F148" s="63"/>
      <c r="G148" s="111">
        <f t="shared" si="22"/>
        <v>0.53089123365850421</v>
      </c>
      <c r="H148" s="63">
        <v>2</v>
      </c>
      <c r="I148" s="111">
        <f t="shared" si="21"/>
        <v>0.26544561682925211</v>
      </c>
      <c r="J148" s="63">
        <v>0</v>
      </c>
      <c r="K148" s="111">
        <f t="shared" si="20"/>
        <v>0</v>
      </c>
      <c r="L148" s="63"/>
      <c r="M148" s="63"/>
    </row>
    <row r="149" spans="1:16" x14ac:dyDescent="0.25">
      <c r="A149" s="174" t="s">
        <v>154</v>
      </c>
      <c r="B149" s="98"/>
      <c r="C149" s="151">
        <v>31</v>
      </c>
      <c r="D149" s="97" t="s">
        <v>39</v>
      </c>
      <c r="E149" s="99">
        <v>4</v>
      </c>
      <c r="F149" s="100">
        <v>4</v>
      </c>
      <c r="G149" s="128">
        <f t="shared" si="22"/>
        <v>0.53089123365850421</v>
      </c>
      <c r="H149" s="100">
        <v>2</v>
      </c>
      <c r="I149" s="128">
        <f t="shared" si="21"/>
        <v>0.26544561682925211</v>
      </c>
      <c r="J149" s="100"/>
      <c r="K149" s="128">
        <f t="shared" si="20"/>
        <v>0</v>
      </c>
      <c r="L149" s="100"/>
      <c r="M149" s="100"/>
    </row>
    <row r="150" spans="1:16" ht="25.5" x14ac:dyDescent="0.25">
      <c r="A150" s="66"/>
      <c r="B150" s="65">
        <v>36</v>
      </c>
      <c r="C150" s="152"/>
      <c r="D150" s="65" t="s">
        <v>118</v>
      </c>
      <c r="E150" s="111">
        <f>E152</f>
        <v>243037</v>
      </c>
      <c r="F150" s="63"/>
      <c r="G150" s="111">
        <f t="shared" si="22"/>
        <v>32256.553188665472</v>
      </c>
      <c r="H150" s="63">
        <v>177000</v>
      </c>
      <c r="I150" s="111">
        <f t="shared" si="21"/>
        <v>23491.937089388812</v>
      </c>
      <c r="J150" s="63">
        <f>J151</f>
        <v>37673</v>
      </c>
      <c r="K150" s="111">
        <f t="shared" ref="K150:K199" si="24">J150/7.5345</f>
        <v>5000.0663614042069</v>
      </c>
      <c r="L150" s="63">
        <v>0</v>
      </c>
      <c r="M150" s="63">
        <v>0</v>
      </c>
    </row>
    <row r="151" spans="1:16" x14ac:dyDescent="0.25">
      <c r="A151" s="106"/>
      <c r="B151" s="107"/>
      <c r="C151" s="157">
        <v>52</v>
      </c>
      <c r="D151" s="85" t="s">
        <v>52</v>
      </c>
      <c r="E151" s="129">
        <f>E150</f>
        <v>243037</v>
      </c>
      <c r="F151" s="129">
        <f t="shared" ref="F151:M151" si="25">F150</f>
        <v>0</v>
      </c>
      <c r="G151" s="129">
        <f t="shared" si="22"/>
        <v>32256.553188665472</v>
      </c>
      <c r="H151" s="129">
        <f t="shared" si="25"/>
        <v>177000</v>
      </c>
      <c r="I151" s="129">
        <f t="shared" si="21"/>
        <v>23491.937089388812</v>
      </c>
      <c r="J151" s="129">
        <f>J152</f>
        <v>37673</v>
      </c>
      <c r="K151" s="129">
        <f t="shared" si="24"/>
        <v>5000.0663614042069</v>
      </c>
      <c r="L151" s="129">
        <f t="shared" si="25"/>
        <v>0</v>
      </c>
      <c r="M151" s="129">
        <f t="shared" si="25"/>
        <v>0</v>
      </c>
    </row>
    <row r="152" spans="1:16" ht="38.25" x14ac:dyDescent="0.25">
      <c r="A152" s="66"/>
      <c r="B152" s="75">
        <v>3691</v>
      </c>
      <c r="C152" s="152"/>
      <c r="D152" s="69" t="s">
        <v>119</v>
      </c>
      <c r="E152" s="62">
        <v>243037</v>
      </c>
      <c r="F152" s="63"/>
      <c r="G152" s="111">
        <f t="shared" si="22"/>
        <v>32256.553188665472</v>
      </c>
      <c r="H152" s="63">
        <v>177000</v>
      </c>
      <c r="I152" s="111">
        <f t="shared" si="21"/>
        <v>23491.937089388812</v>
      </c>
      <c r="J152" s="63">
        <v>37673</v>
      </c>
      <c r="K152" s="111">
        <f t="shared" si="24"/>
        <v>5000.0663614042069</v>
      </c>
      <c r="L152" s="63"/>
      <c r="M152" s="63"/>
    </row>
    <row r="153" spans="1:16" x14ac:dyDescent="0.25">
      <c r="A153" s="106"/>
      <c r="B153" s="107"/>
      <c r="C153" s="157">
        <v>52</v>
      </c>
      <c r="D153" s="85" t="s">
        <v>52</v>
      </c>
      <c r="E153" s="87">
        <v>243037</v>
      </c>
      <c r="F153" s="88"/>
      <c r="G153" s="129">
        <f t="shared" si="22"/>
        <v>32256.553188665472</v>
      </c>
      <c r="H153" s="88">
        <v>177000</v>
      </c>
      <c r="I153" s="129">
        <f t="shared" si="21"/>
        <v>23491.937089388812</v>
      </c>
      <c r="J153" s="88">
        <v>37673</v>
      </c>
      <c r="K153" s="129">
        <f t="shared" si="24"/>
        <v>5000.0663614042069</v>
      </c>
      <c r="L153" s="88"/>
      <c r="M153" s="88"/>
    </row>
    <row r="154" spans="1:16" x14ac:dyDescent="0.25">
      <c r="A154" s="66"/>
      <c r="B154" s="65">
        <v>38</v>
      </c>
      <c r="C154" s="152"/>
      <c r="D154" s="65" t="s">
        <v>120</v>
      </c>
      <c r="E154" s="111">
        <v>1000</v>
      </c>
      <c r="F154" s="63"/>
      <c r="G154" s="111">
        <f t="shared" si="22"/>
        <v>132.72280841462606</v>
      </c>
      <c r="H154" s="63">
        <v>1000</v>
      </c>
      <c r="I154" s="111">
        <f t="shared" si="21"/>
        <v>132.72280841462606</v>
      </c>
      <c r="J154" s="63">
        <v>1000</v>
      </c>
      <c r="K154" s="111">
        <f t="shared" si="24"/>
        <v>132.72280841462606</v>
      </c>
      <c r="L154" s="63">
        <v>133</v>
      </c>
      <c r="M154" s="63">
        <v>133</v>
      </c>
    </row>
    <row r="155" spans="1:16" x14ac:dyDescent="0.25">
      <c r="A155" s="106"/>
      <c r="B155" s="107"/>
      <c r="C155" s="157">
        <v>52</v>
      </c>
      <c r="D155" s="85" t="s">
        <v>52</v>
      </c>
      <c r="E155" s="87">
        <v>1000</v>
      </c>
      <c r="F155" s="87">
        <v>1000</v>
      </c>
      <c r="G155" s="129">
        <f t="shared" si="22"/>
        <v>132.72280841462606</v>
      </c>
      <c r="H155" s="87">
        <v>1000</v>
      </c>
      <c r="I155" s="129">
        <f t="shared" si="21"/>
        <v>132.72280841462606</v>
      </c>
      <c r="J155" s="87">
        <v>1000</v>
      </c>
      <c r="K155" s="129">
        <f t="shared" si="24"/>
        <v>132.72280841462606</v>
      </c>
      <c r="L155" s="87">
        <v>133</v>
      </c>
      <c r="M155" s="87">
        <v>133</v>
      </c>
    </row>
    <row r="156" spans="1:16" x14ac:dyDescent="0.25">
      <c r="A156" s="66"/>
      <c r="B156" s="75">
        <v>3811</v>
      </c>
      <c r="C156" s="152"/>
      <c r="D156" s="69" t="s">
        <v>121</v>
      </c>
      <c r="E156" s="62">
        <v>1000</v>
      </c>
      <c r="F156" s="63"/>
      <c r="G156" s="111">
        <f t="shared" si="22"/>
        <v>132.72280841462606</v>
      </c>
      <c r="H156" s="63">
        <v>1000</v>
      </c>
      <c r="I156" s="111">
        <f t="shared" si="21"/>
        <v>132.72280841462606</v>
      </c>
      <c r="J156" s="63">
        <v>1000</v>
      </c>
      <c r="K156" s="111">
        <f t="shared" si="24"/>
        <v>132.72280841462606</v>
      </c>
      <c r="L156" s="63"/>
      <c r="M156" s="63"/>
    </row>
    <row r="157" spans="1:16" x14ac:dyDescent="0.25">
      <c r="A157" s="106"/>
      <c r="B157" s="107"/>
      <c r="C157" s="157">
        <v>52</v>
      </c>
      <c r="D157" s="85" t="s">
        <v>52</v>
      </c>
      <c r="E157" s="87">
        <v>1000</v>
      </c>
      <c r="F157" s="87">
        <v>1000</v>
      </c>
      <c r="G157" s="129">
        <f t="shared" si="22"/>
        <v>132.72280841462606</v>
      </c>
      <c r="H157" s="87">
        <v>1000</v>
      </c>
      <c r="I157" s="129">
        <f t="shared" si="21"/>
        <v>132.72280841462606</v>
      </c>
      <c r="J157" s="87">
        <v>1000</v>
      </c>
      <c r="K157" s="129">
        <f t="shared" si="24"/>
        <v>132.72280841462606</v>
      </c>
      <c r="L157" s="87">
        <v>133</v>
      </c>
      <c r="M157" s="87">
        <v>133</v>
      </c>
    </row>
    <row r="158" spans="1:16" x14ac:dyDescent="0.25">
      <c r="A158" s="66"/>
      <c r="B158" s="65"/>
      <c r="C158" s="152"/>
      <c r="D158" s="65"/>
      <c r="E158" s="62"/>
      <c r="F158" s="63"/>
      <c r="G158" s="111">
        <f t="shared" si="22"/>
        <v>0</v>
      </c>
      <c r="H158" s="63"/>
      <c r="I158" s="111">
        <f t="shared" si="21"/>
        <v>0</v>
      </c>
      <c r="J158" s="63"/>
      <c r="K158" s="111">
        <f t="shared" si="24"/>
        <v>0</v>
      </c>
      <c r="L158" s="63"/>
      <c r="M158" s="63"/>
    </row>
    <row r="159" spans="1:16" ht="25.5" x14ac:dyDescent="0.25">
      <c r="A159" s="67">
        <v>4</v>
      </c>
      <c r="B159" s="68"/>
      <c r="C159" s="159"/>
      <c r="D159" s="72" t="s">
        <v>26</v>
      </c>
      <c r="E159" s="111">
        <f>E160+E168+E192</f>
        <v>2918156</v>
      </c>
      <c r="F159" s="111">
        <f>F160+F168+F192</f>
        <v>0</v>
      </c>
      <c r="G159" s="111">
        <f t="shared" si="22"/>
        <v>387305.85971199151</v>
      </c>
      <c r="H159" s="111">
        <f>H160+H168+H192</f>
        <v>12480819</v>
      </c>
      <c r="I159" s="111">
        <f t="shared" si="21"/>
        <v>1656489.3489946246</v>
      </c>
      <c r="J159" s="111">
        <f>J160+J168+J192</f>
        <v>3050000</v>
      </c>
      <c r="K159" s="111">
        <f t="shared" si="24"/>
        <v>404804.56566460943</v>
      </c>
      <c r="L159" s="111">
        <f>L160+L168+L192</f>
        <v>83616</v>
      </c>
      <c r="M159" s="111">
        <f>M160+M168+M192</f>
        <v>83616</v>
      </c>
    </row>
    <row r="160" spans="1:16" ht="38.25" x14ac:dyDescent="0.25">
      <c r="A160" s="69"/>
      <c r="B160" s="65">
        <v>41</v>
      </c>
      <c r="C160" s="146"/>
      <c r="D160" s="65" t="s">
        <v>27</v>
      </c>
      <c r="E160" s="111">
        <f>E166+E163</f>
        <v>45824</v>
      </c>
      <c r="F160" s="63"/>
      <c r="G160" s="111">
        <f t="shared" si="22"/>
        <v>6081.8899727918242</v>
      </c>
      <c r="H160" s="63">
        <f>H163</f>
        <v>19064</v>
      </c>
      <c r="I160" s="111">
        <f t="shared" si="21"/>
        <v>2530.2276196164307</v>
      </c>
      <c r="J160" s="63">
        <v>30000</v>
      </c>
      <c r="K160" s="111">
        <f t="shared" si="24"/>
        <v>3981.6842524387812</v>
      </c>
      <c r="L160" s="63">
        <v>3982</v>
      </c>
      <c r="M160" s="63">
        <v>3982</v>
      </c>
    </row>
    <row r="161" spans="1:15" x14ac:dyDescent="0.25">
      <c r="A161" s="55" t="s">
        <v>153</v>
      </c>
      <c r="B161" s="55"/>
      <c r="C161" s="149">
        <v>44</v>
      </c>
      <c r="D161" s="56" t="s">
        <v>80</v>
      </c>
      <c r="E161" s="130">
        <f>E164</f>
        <v>1800</v>
      </c>
      <c r="F161" s="130">
        <f t="shared" ref="F161:J161" si="26">F164</f>
        <v>0</v>
      </c>
      <c r="G161" s="130">
        <f t="shared" si="22"/>
        <v>238.90105514632688</v>
      </c>
      <c r="H161" s="130">
        <f t="shared" si="26"/>
        <v>14800</v>
      </c>
      <c r="I161" s="130">
        <f t="shared" si="21"/>
        <v>1964.2975645364654</v>
      </c>
      <c r="J161" s="130">
        <f t="shared" si="26"/>
        <v>16400</v>
      </c>
      <c r="K161" s="130">
        <f t="shared" si="24"/>
        <v>2176.6540579998673</v>
      </c>
      <c r="L161" s="130">
        <f t="shared" ref="L161:M161" si="27">L164</f>
        <v>0</v>
      </c>
      <c r="M161" s="130">
        <f t="shared" si="27"/>
        <v>0</v>
      </c>
    </row>
    <row r="162" spans="1:15" x14ac:dyDescent="0.25">
      <c r="A162" s="174" t="s">
        <v>154</v>
      </c>
      <c r="B162" s="98"/>
      <c r="C162" s="151">
        <v>31</v>
      </c>
      <c r="D162" s="97" t="s">
        <v>39</v>
      </c>
      <c r="E162" s="128">
        <f>E165+E167</f>
        <v>44024</v>
      </c>
      <c r="F162" s="128">
        <f t="shared" ref="F162:J162" si="28">F165+F167</f>
        <v>0</v>
      </c>
      <c r="G162" s="128">
        <f t="shared" si="22"/>
        <v>5842.9889176454972</v>
      </c>
      <c r="H162" s="128">
        <f t="shared" si="28"/>
        <v>4264</v>
      </c>
      <c r="I162" s="128">
        <f t="shared" si="21"/>
        <v>565.93005507996543</v>
      </c>
      <c r="J162" s="128">
        <f t="shared" si="28"/>
        <v>13600</v>
      </c>
      <c r="K162" s="128">
        <f t="shared" si="24"/>
        <v>1805.0301944389141</v>
      </c>
      <c r="L162" s="128">
        <v>3982</v>
      </c>
      <c r="M162" s="128">
        <v>3982</v>
      </c>
    </row>
    <row r="163" spans="1:15" x14ac:dyDescent="0.25">
      <c r="A163" s="69"/>
      <c r="B163" s="75">
        <v>4123</v>
      </c>
      <c r="C163" s="146"/>
      <c r="D163" s="69" t="s">
        <v>122</v>
      </c>
      <c r="E163" s="62">
        <v>16824</v>
      </c>
      <c r="F163" s="63"/>
      <c r="G163" s="111">
        <f t="shared" si="22"/>
        <v>2232.9285287676685</v>
      </c>
      <c r="H163" s="63">
        <v>19064</v>
      </c>
      <c r="I163" s="111">
        <f t="shared" si="21"/>
        <v>2530.2276196164307</v>
      </c>
      <c r="J163" s="63">
        <v>30000</v>
      </c>
      <c r="K163" s="111">
        <f t="shared" si="24"/>
        <v>3981.6842524387812</v>
      </c>
      <c r="L163" s="63"/>
      <c r="M163" s="64"/>
    </row>
    <row r="164" spans="1:15" x14ac:dyDescent="0.25">
      <c r="A164" s="55" t="s">
        <v>153</v>
      </c>
      <c r="B164" s="55"/>
      <c r="C164" s="149">
        <v>44</v>
      </c>
      <c r="D164" s="56" t="s">
        <v>80</v>
      </c>
      <c r="E164" s="57">
        <v>1800</v>
      </c>
      <c r="F164" s="58"/>
      <c r="G164" s="130">
        <f t="shared" si="22"/>
        <v>238.90105514632688</v>
      </c>
      <c r="H164" s="58">
        <v>14800</v>
      </c>
      <c r="I164" s="130">
        <f t="shared" si="21"/>
        <v>1964.2975645364654</v>
      </c>
      <c r="J164" s="58">
        <v>16400</v>
      </c>
      <c r="K164" s="130">
        <f t="shared" si="24"/>
        <v>2176.6540579998673</v>
      </c>
      <c r="L164" s="58"/>
      <c r="M164" s="61"/>
    </row>
    <row r="165" spans="1:15" x14ac:dyDescent="0.25">
      <c r="A165" s="174" t="s">
        <v>154</v>
      </c>
      <c r="B165" s="98"/>
      <c r="C165" s="151">
        <v>31</v>
      </c>
      <c r="D165" s="97" t="s">
        <v>39</v>
      </c>
      <c r="E165" s="99">
        <f>E163-E164</f>
        <v>15024</v>
      </c>
      <c r="F165" s="100"/>
      <c r="G165" s="128">
        <f t="shared" si="22"/>
        <v>1994.0274736213416</v>
      </c>
      <c r="H165" s="100">
        <f>H163-H164</f>
        <v>4264</v>
      </c>
      <c r="I165" s="128">
        <f t="shared" si="21"/>
        <v>565.93005507996543</v>
      </c>
      <c r="J165" s="100">
        <f>J163-J164</f>
        <v>13600</v>
      </c>
      <c r="K165" s="128">
        <f t="shared" si="24"/>
        <v>1805.0301944389141</v>
      </c>
      <c r="L165" s="100"/>
      <c r="M165" s="101"/>
    </row>
    <row r="166" spans="1:15" x14ac:dyDescent="0.25">
      <c r="A166" s="69"/>
      <c r="B166" s="74">
        <v>4124</v>
      </c>
      <c r="C166" s="146"/>
      <c r="D166" s="69" t="s">
        <v>123</v>
      </c>
      <c r="E166" s="62">
        <v>29000</v>
      </c>
      <c r="F166" s="63"/>
      <c r="G166" s="111">
        <f t="shared" si="22"/>
        <v>3848.9614440241553</v>
      </c>
      <c r="H166" s="63"/>
      <c r="I166" s="111">
        <f t="shared" si="21"/>
        <v>0</v>
      </c>
      <c r="J166" s="63"/>
      <c r="K166" s="111">
        <f t="shared" si="24"/>
        <v>0</v>
      </c>
      <c r="L166" s="63"/>
      <c r="M166" s="64"/>
    </row>
    <row r="167" spans="1:15" x14ac:dyDescent="0.25">
      <c r="A167" s="174" t="s">
        <v>154</v>
      </c>
      <c r="B167" s="98"/>
      <c r="C167" s="151">
        <v>31</v>
      </c>
      <c r="D167" s="97" t="s">
        <v>39</v>
      </c>
      <c r="E167" s="99">
        <v>29000</v>
      </c>
      <c r="F167" s="100"/>
      <c r="G167" s="128">
        <f t="shared" si="22"/>
        <v>3848.9614440241553</v>
      </c>
      <c r="H167" s="100"/>
      <c r="I167" s="128">
        <f t="shared" si="21"/>
        <v>0</v>
      </c>
      <c r="J167" s="100"/>
      <c r="K167" s="128">
        <f t="shared" si="24"/>
        <v>0</v>
      </c>
      <c r="L167" s="100"/>
      <c r="M167" s="101"/>
      <c r="O167" s="78"/>
    </row>
    <row r="168" spans="1:15" ht="38.25" x14ac:dyDescent="0.25">
      <c r="A168" s="69"/>
      <c r="B168" s="65">
        <v>42</v>
      </c>
      <c r="C168" s="146"/>
      <c r="D168" s="65" t="s">
        <v>53</v>
      </c>
      <c r="E168" s="111">
        <f>E174+E179+E181+E185+E189</f>
        <v>1373187</v>
      </c>
      <c r="F168" s="111">
        <f>F174+F179+F181+F185+F189</f>
        <v>0</v>
      </c>
      <c r="G168" s="111">
        <f t="shared" si="22"/>
        <v>182253.23511845511</v>
      </c>
      <c r="H168" s="111">
        <f>H174+H179+H181+H185+H189</f>
        <v>2897913</v>
      </c>
      <c r="I168" s="111">
        <f t="shared" si="21"/>
        <v>384619.1519012542</v>
      </c>
      <c r="J168" s="111">
        <f>J174+J179+J181+J185+J189</f>
        <v>2020000</v>
      </c>
      <c r="K168" s="111">
        <f t="shared" si="24"/>
        <v>268100.0729975446</v>
      </c>
      <c r="L168" s="111">
        <v>79634</v>
      </c>
      <c r="M168" s="111">
        <v>79634</v>
      </c>
    </row>
    <row r="169" spans="1:15" x14ac:dyDescent="0.25">
      <c r="A169" s="59"/>
      <c r="B169" s="55"/>
      <c r="C169" s="149">
        <v>44</v>
      </c>
      <c r="D169" s="56" t="s">
        <v>80</v>
      </c>
      <c r="E169" s="130">
        <f t="shared" ref="E169:J169" si="29">E175+E182+E186+E191</f>
        <v>475200</v>
      </c>
      <c r="F169" s="130">
        <f t="shared" si="29"/>
        <v>0</v>
      </c>
      <c r="G169" s="130">
        <f t="shared" si="22"/>
        <v>63069.878558630298</v>
      </c>
      <c r="H169" s="130">
        <f t="shared" si="29"/>
        <v>153497</v>
      </c>
      <c r="I169" s="130">
        <f t="shared" si="21"/>
        <v>20372.552923219853</v>
      </c>
      <c r="J169" s="130">
        <f t="shared" si="29"/>
        <v>111500</v>
      </c>
      <c r="K169" s="130">
        <f t="shared" si="24"/>
        <v>14798.593138230804</v>
      </c>
      <c r="L169" s="130">
        <v>26545</v>
      </c>
      <c r="M169" s="130">
        <v>26545</v>
      </c>
    </row>
    <row r="170" spans="1:15" x14ac:dyDescent="0.25">
      <c r="A170" s="102"/>
      <c r="B170" s="102"/>
      <c r="C170" s="153">
        <v>71</v>
      </c>
      <c r="D170" s="103" t="s">
        <v>81</v>
      </c>
      <c r="E170" s="131">
        <v>812</v>
      </c>
      <c r="F170" s="131">
        <f t="shared" ref="F170:J170" si="30">F176</f>
        <v>0</v>
      </c>
      <c r="G170" s="131">
        <f t="shared" si="22"/>
        <v>107.77092043267635</v>
      </c>
      <c r="H170" s="131">
        <f t="shared" si="30"/>
        <v>63419</v>
      </c>
      <c r="I170" s="131">
        <f t="shared" si="21"/>
        <v>8417.1477868471684</v>
      </c>
      <c r="J170" s="131">
        <f t="shared" si="30"/>
        <v>63419</v>
      </c>
      <c r="K170" s="131">
        <f t="shared" si="24"/>
        <v>8417.1477868471684</v>
      </c>
      <c r="L170" s="104">
        <v>72</v>
      </c>
      <c r="M170" s="104">
        <v>72</v>
      </c>
    </row>
    <row r="171" spans="1:15" x14ac:dyDescent="0.25">
      <c r="A171" s="174" t="s">
        <v>154</v>
      </c>
      <c r="B171" s="98"/>
      <c r="C171" s="151">
        <v>31</v>
      </c>
      <c r="D171" s="97" t="s">
        <v>39</v>
      </c>
      <c r="E171" s="128">
        <v>897174</v>
      </c>
      <c r="F171" s="128">
        <v>897174</v>
      </c>
      <c r="G171" s="128">
        <f t="shared" si="22"/>
        <v>119075.4529165837</v>
      </c>
      <c r="H171" s="128">
        <f>H177++H180+H183+H187+H190</f>
        <v>2637817</v>
      </c>
      <c r="I171" s="128">
        <f t="shared" si="21"/>
        <v>350098.48032384366</v>
      </c>
      <c r="J171" s="128">
        <f>J177+J180+J183+J187</f>
        <v>1845081</v>
      </c>
      <c r="K171" s="128">
        <f t="shared" si="24"/>
        <v>244884.33207246664</v>
      </c>
      <c r="L171" s="128">
        <f>L168-L169-L170</f>
        <v>53017</v>
      </c>
      <c r="M171" s="128">
        <f>M168-M169-M170</f>
        <v>53017</v>
      </c>
    </row>
    <row r="172" spans="1:15" x14ac:dyDescent="0.25">
      <c r="A172" s="106"/>
      <c r="B172" s="107"/>
      <c r="C172" s="157">
        <v>52</v>
      </c>
      <c r="D172" s="85" t="s">
        <v>52</v>
      </c>
      <c r="E172" s="129">
        <f>E178+E188</f>
        <v>0</v>
      </c>
      <c r="F172" s="129">
        <f t="shared" ref="F172:J172" si="31">F178+F188</f>
        <v>0</v>
      </c>
      <c r="G172" s="129">
        <f t="shared" si="22"/>
        <v>0</v>
      </c>
      <c r="H172" s="129">
        <f t="shared" si="31"/>
        <v>13180</v>
      </c>
      <c r="I172" s="129">
        <f t="shared" si="21"/>
        <v>1749.2866149047713</v>
      </c>
      <c r="J172" s="129">
        <f t="shared" si="31"/>
        <v>0</v>
      </c>
      <c r="K172" s="129">
        <f t="shared" si="24"/>
        <v>0</v>
      </c>
      <c r="L172" s="129"/>
      <c r="M172" s="129"/>
    </row>
    <row r="173" spans="1:15" x14ac:dyDescent="0.25">
      <c r="A173" s="172"/>
      <c r="B173" s="165"/>
      <c r="C173" s="166">
        <v>61</v>
      </c>
      <c r="D173" s="167" t="s">
        <v>155</v>
      </c>
      <c r="E173" s="169"/>
      <c r="F173" s="169"/>
      <c r="G173" s="169"/>
      <c r="H173" s="169">
        <v>30000</v>
      </c>
      <c r="I173" s="169">
        <v>3982</v>
      </c>
      <c r="J173" s="169"/>
      <c r="K173" s="169"/>
      <c r="L173" s="169"/>
      <c r="M173" s="169"/>
    </row>
    <row r="174" spans="1:15" x14ac:dyDescent="0.25">
      <c r="A174" s="69"/>
      <c r="B174" s="74">
        <v>4221</v>
      </c>
      <c r="C174" s="146"/>
      <c r="D174" s="69" t="s">
        <v>73</v>
      </c>
      <c r="E174" s="62">
        <v>114038</v>
      </c>
      <c r="F174" s="63"/>
      <c r="G174" s="111">
        <f t="shared" ref="G174:G183" si="32">E174/7.5345</f>
        <v>15135.443625987125</v>
      </c>
      <c r="H174" s="63">
        <v>1685176</v>
      </c>
      <c r="I174" s="111">
        <f t="shared" si="21"/>
        <v>223661.29139292586</v>
      </c>
      <c r="J174" s="63">
        <v>1000000</v>
      </c>
      <c r="K174" s="111">
        <f t="shared" si="24"/>
        <v>132722.80841462605</v>
      </c>
      <c r="L174" s="63"/>
      <c r="M174" s="64"/>
      <c r="O174" s="78"/>
    </row>
    <row r="175" spans="1:15" x14ac:dyDescent="0.25">
      <c r="A175" s="55" t="s">
        <v>153</v>
      </c>
      <c r="B175" s="55"/>
      <c r="C175" s="149">
        <v>44</v>
      </c>
      <c r="D175" s="56" t="s">
        <v>80</v>
      </c>
      <c r="E175" s="57">
        <v>35700</v>
      </c>
      <c r="F175" s="58"/>
      <c r="G175" s="130">
        <f t="shared" si="32"/>
        <v>4738.2042604021499</v>
      </c>
      <c r="H175" s="58">
        <v>90993</v>
      </c>
      <c r="I175" s="130">
        <f t="shared" si="21"/>
        <v>12076.846506072068</v>
      </c>
      <c r="J175" s="58">
        <v>81500</v>
      </c>
      <c r="K175" s="130">
        <f t="shared" si="24"/>
        <v>10816.908885792023</v>
      </c>
      <c r="L175" s="58"/>
      <c r="M175" s="61"/>
      <c r="O175" s="78"/>
    </row>
    <row r="176" spans="1:15" x14ac:dyDescent="0.25">
      <c r="A176" s="102"/>
      <c r="B176" s="102"/>
      <c r="C176" s="153">
        <v>71</v>
      </c>
      <c r="D176" s="103" t="s">
        <v>81</v>
      </c>
      <c r="E176" s="116">
        <v>812</v>
      </c>
      <c r="F176" s="104"/>
      <c r="G176" s="131">
        <f t="shared" si="32"/>
        <v>107.77092043267635</v>
      </c>
      <c r="H176" s="104">
        <v>63419</v>
      </c>
      <c r="I176" s="131">
        <f t="shared" si="21"/>
        <v>8417.1477868471684</v>
      </c>
      <c r="J176" s="104">
        <v>63419</v>
      </c>
      <c r="K176" s="131">
        <f t="shared" si="24"/>
        <v>8417.1477868471684</v>
      </c>
      <c r="L176" s="104"/>
      <c r="M176" s="105"/>
    </row>
    <row r="177" spans="1:13" x14ac:dyDescent="0.25">
      <c r="A177" s="174" t="s">
        <v>154</v>
      </c>
      <c r="B177" s="98"/>
      <c r="C177" s="151">
        <v>31</v>
      </c>
      <c r="D177" s="97" t="s">
        <v>39</v>
      </c>
      <c r="E177" s="99">
        <f>E174-E176-E175</f>
        <v>77526</v>
      </c>
      <c r="F177" s="100"/>
      <c r="G177" s="128">
        <f t="shared" si="32"/>
        <v>10289.468445152299</v>
      </c>
      <c r="H177" s="100">
        <f>H174-H175-H176-H178</f>
        <v>1519169</v>
      </c>
      <c r="I177" s="128">
        <f t="shared" si="21"/>
        <v>201628.37613643904</v>
      </c>
      <c r="J177" s="100">
        <f>J174-J175-J176</f>
        <v>855081</v>
      </c>
      <c r="K177" s="128">
        <f t="shared" si="24"/>
        <v>113488.75174198685</v>
      </c>
      <c r="L177" s="100"/>
      <c r="M177" s="101"/>
    </row>
    <row r="178" spans="1:13" x14ac:dyDescent="0.25">
      <c r="A178" s="106"/>
      <c r="B178" s="107"/>
      <c r="C178" s="157">
        <v>52</v>
      </c>
      <c r="D178" s="85" t="s">
        <v>52</v>
      </c>
      <c r="E178" s="87"/>
      <c r="F178" s="88"/>
      <c r="G178" s="129">
        <f t="shared" si="32"/>
        <v>0</v>
      </c>
      <c r="H178" s="88">
        <v>11595</v>
      </c>
      <c r="I178" s="129">
        <f t="shared" si="21"/>
        <v>1538.9209635675891</v>
      </c>
      <c r="J178" s="88"/>
      <c r="K178" s="129">
        <f t="shared" si="24"/>
        <v>0</v>
      </c>
      <c r="L178" s="88"/>
      <c r="M178" s="123"/>
    </row>
    <row r="179" spans="1:13" x14ac:dyDescent="0.25">
      <c r="A179" s="69"/>
      <c r="B179" s="74">
        <v>4223</v>
      </c>
      <c r="C179" s="146"/>
      <c r="D179" s="69" t="s">
        <v>124</v>
      </c>
      <c r="E179" s="62">
        <v>19406</v>
      </c>
      <c r="F179" s="63"/>
      <c r="G179" s="111">
        <f t="shared" si="32"/>
        <v>2575.6188200942329</v>
      </c>
      <c r="H179" s="63"/>
      <c r="I179" s="111">
        <f t="shared" ref="I179:I199" si="33">H179/7.5345</f>
        <v>0</v>
      </c>
      <c r="J179" s="63"/>
      <c r="K179" s="111">
        <f t="shared" si="24"/>
        <v>0</v>
      </c>
      <c r="L179" s="63"/>
      <c r="M179" s="64"/>
    </row>
    <row r="180" spans="1:13" x14ac:dyDescent="0.25">
      <c r="A180" s="174" t="s">
        <v>154</v>
      </c>
      <c r="B180" s="98"/>
      <c r="C180" s="151">
        <v>31</v>
      </c>
      <c r="D180" s="97" t="s">
        <v>39</v>
      </c>
      <c r="E180" s="99">
        <v>19406</v>
      </c>
      <c r="F180" s="100"/>
      <c r="G180" s="128">
        <f t="shared" si="32"/>
        <v>2575.6188200942329</v>
      </c>
      <c r="H180" s="100"/>
      <c r="I180" s="128">
        <f t="shared" si="33"/>
        <v>0</v>
      </c>
      <c r="J180" s="100"/>
      <c r="K180" s="128">
        <f t="shared" si="24"/>
        <v>0</v>
      </c>
      <c r="L180" s="100"/>
      <c r="M180" s="101"/>
    </row>
    <row r="181" spans="1:13" ht="25.5" x14ac:dyDescent="0.25">
      <c r="A181" s="69"/>
      <c r="B181" s="74">
        <v>4224</v>
      </c>
      <c r="C181" s="146"/>
      <c r="D181" s="69" t="s">
        <v>74</v>
      </c>
      <c r="E181" s="62">
        <v>737718</v>
      </c>
      <c r="F181" s="63"/>
      <c r="G181" s="111">
        <f t="shared" si="32"/>
        <v>97912.004778021103</v>
      </c>
      <c r="H181" s="63">
        <v>1200000</v>
      </c>
      <c r="I181" s="111">
        <f t="shared" si="33"/>
        <v>159267.37009755126</v>
      </c>
      <c r="J181" s="63">
        <v>1000000</v>
      </c>
      <c r="K181" s="111">
        <f t="shared" si="24"/>
        <v>132722.80841462605</v>
      </c>
      <c r="L181" s="63"/>
      <c r="M181" s="64"/>
    </row>
    <row r="182" spans="1:13" x14ac:dyDescent="0.25">
      <c r="A182" s="55" t="s">
        <v>153</v>
      </c>
      <c r="B182" s="55"/>
      <c r="C182" s="149">
        <v>44</v>
      </c>
      <c r="D182" s="56" t="s">
        <v>80</v>
      </c>
      <c r="E182" s="57">
        <v>265156</v>
      </c>
      <c r="F182" s="58"/>
      <c r="G182" s="130">
        <f t="shared" si="32"/>
        <v>35192.248987988583</v>
      </c>
      <c r="H182" s="58">
        <v>57402</v>
      </c>
      <c r="I182" s="130">
        <f t="shared" si="33"/>
        <v>7618.5546486163639</v>
      </c>
      <c r="J182" s="58">
        <v>30000</v>
      </c>
      <c r="K182" s="130">
        <f t="shared" si="24"/>
        <v>3981.6842524387812</v>
      </c>
      <c r="L182" s="58"/>
      <c r="M182" s="61"/>
    </row>
    <row r="183" spans="1:13" x14ac:dyDescent="0.25">
      <c r="A183" s="174" t="s">
        <v>154</v>
      </c>
      <c r="B183" s="98"/>
      <c r="C183" s="151">
        <v>31</v>
      </c>
      <c r="D183" s="97" t="s">
        <v>39</v>
      </c>
      <c r="E183" s="99">
        <v>472562</v>
      </c>
      <c r="F183" s="100"/>
      <c r="G183" s="128">
        <f t="shared" si="32"/>
        <v>62719.755790032512</v>
      </c>
      <c r="H183" s="100">
        <f>H181-H182-H184</f>
        <v>1112598</v>
      </c>
      <c r="I183" s="128">
        <f t="shared" si="33"/>
        <v>147667.13119649611</v>
      </c>
      <c r="J183" s="100">
        <f>J181-J182</f>
        <v>970000</v>
      </c>
      <c r="K183" s="128">
        <f t="shared" si="24"/>
        <v>128741.12416218726</v>
      </c>
      <c r="L183" s="100"/>
      <c r="M183" s="100"/>
    </row>
    <row r="184" spans="1:13" x14ac:dyDescent="0.25">
      <c r="A184" s="172"/>
      <c r="B184" s="165"/>
      <c r="C184" s="166">
        <v>61</v>
      </c>
      <c r="D184" s="167" t="s">
        <v>155</v>
      </c>
      <c r="E184" s="168"/>
      <c r="F184" s="170"/>
      <c r="G184" s="169"/>
      <c r="H184" s="170">
        <v>30000</v>
      </c>
      <c r="I184" s="169">
        <f>H184/7.5345</f>
        <v>3981.6842524387812</v>
      </c>
      <c r="J184" s="170"/>
      <c r="K184" s="169"/>
      <c r="L184" s="170"/>
      <c r="M184" s="170"/>
    </row>
    <row r="185" spans="1:13" ht="25.5" x14ac:dyDescent="0.25">
      <c r="A185" s="69"/>
      <c r="B185" s="74">
        <v>4227</v>
      </c>
      <c r="C185" s="146"/>
      <c r="D185" s="69" t="s">
        <v>125</v>
      </c>
      <c r="E185" s="62">
        <v>69850</v>
      </c>
      <c r="F185" s="63"/>
      <c r="G185" s="111">
        <f t="shared" ref="G185:G199" si="34">E185/7.5345</f>
        <v>9270.6881677616293</v>
      </c>
      <c r="H185" s="77">
        <v>12737</v>
      </c>
      <c r="I185" s="111">
        <f t="shared" si="33"/>
        <v>1690.4904107770919</v>
      </c>
      <c r="J185" s="63">
        <v>20000</v>
      </c>
      <c r="K185" s="111">
        <f t="shared" si="24"/>
        <v>2654.4561682925209</v>
      </c>
      <c r="L185" s="63"/>
      <c r="M185" s="64"/>
    </row>
    <row r="186" spans="1:13" x14ac:dyDescent="0.25">
      <c r="A186" s="55" t="s">
        <v>153</v>
      </c>
      <c r="B186" s="55"/>
      <c r="C186" s="149">
        <v>44</v>
      </c>
      <c r="D186" s="56" t="s">
        <v>80</v>
      </c>
      <c r="E186" s="119"/>
      <c r="F186" s="120"/>
      <c r="G186" s="130">
        <f t="shared" si="34"/>
        <v>0</v>
      </c>
      <c r="H186" s="122">
        <v>5102</v>
      </c>
      <c r="I186" s="130">
        <f t="shared" si="33"/>
        <v>677.15176853142214</v>
      </c>
      <c r="J186" s="120"/>
      <c r="K186" s="130">
        <f t="shared" si="24"/>
        <v>0</v>
      </c>
      <c r="L186" s="120"/>
      <c r="M186" s="121"/>
    </row>
    <row r="187" spans="1:13" x14ac:dyDescent="0.25">
      <c r="A187" s="174" t="s">
        <v>154</v>
      </c>
      <c r="B187" s="98"/>
      <c r="C187" s="151">
        <v>31</v>
      </c>
      <c r="D187" s="97" t="s">
        <v>39</v>
      </c>
      <c r="E187" s="99">
        <v>69850</v>
      </c>
      <c r="F187" s="100"/>
      <c r="G187" s="128">
        <f t="shared" si="34"/>
        <v>9270.6881677616293</v>
      </c>
      <c r="H187" s="100">
        <f>H185-H186-H188</f>
        <v>6050</v>
      </c>
      <c r="I187" s="128">
        <f t="shared" si="33"/>
        <v>802.97299090848753</v>
      </c>
      <c r="J187" s="100">
        <v>20000</v>
      </c>
      <c r="K187" s="128">
        <f t="shared" si="24"/>
        <v>2654.4561682925209</v>
      </c>
      <c r="L187" s="100"/>
      <c r="M187" s="101"/>
    </row>
    <row r="188" spans="1:13" x14ac:dyDescent="0.25">
      <c r="A188" s="106"/>
      <c r="B188" s="107"/>
      <c r="C188" s="157">
        <v>52</v>
      </c>
      <c r="D188" s="85" t="s">
        <v>52</v>
      </c>
      <c r="E188" s="87"/>
      <c r="F188" s="88"/>
      <c r="G188" s="129">
        <f t="shared" si="34"/>
        <v>0</v>
      </c>
      <c r="H188" s="88">
        <v>1585</v>
      </c>
      <c r="I188" s="129">
        <f t="shared" si="33"/>
        <v>210.36565133718227</v>
      </c>
      <c r="J188" s="88"/>
      <c r="K188" s="129">
        <f t="shared" si="24"/>
        <v>0</v>
      </c>
      <c r="L188" s="88"/>
      <c r="M188" s="123"/>
    </row>
    <row r="189" spans="1:13" x14ac:dyDescent="0.25">
      <c r="A189" s="69"/>
      <c r="B189" s="74">
        <v>4262</v>
      </c>
      <c r="C189" s="146"/>
      <c r="D189" s="69" t="s">
        <v>126</v>
      </c>
      <c r="E189" s="62">
        <v>432175</v>
      </c>
      <c r="F189" s="63"/>
      <c r="G189" s="111">
        <f t="shared" si="34"/>
        <v>57359.479726591009</v>
      </c>
      <c r="H189" s="63"/>
      <c r="I189" s="111">
        <f t="shared" si="33"/>
        <v>0</v>
      </c>
      <c r="J189" s="63"/>
      <c r="K189" s="111">
        <f t="shared" si="24"/>
        <v>0</v>
      </c>
      <c r="L189" s="63"/>
      <c r="M189" s="64"/>
    </row>
    <row r="190" spans="1:13" x14ac:dyDescent="0.25">
      <c r="A190" s="174" t="s">
        <v>154</v>
      </c>
      <c r="B190" s="98"/>
      <c r="C190" s="151">
        <v>31</v>
      </c>
      <c r="D190" s="97" t="s">
        <v>39</v>
      </c>
      <c r="E190" s="99">
        <v>257831</v>
      </c>
      <c r="F190" s="100"/>
      <c r="G190" s="128">
        <f t="shared" si="34"/>
        <v>34220.05441635145</v>
      </c>
      <c r="H190" s="100"/>
      <c r="I190" s="128">
        <f t="shared" si="33"/>
        <v>0</v>
      </c>
      <c r="J190" s="100"/>
      <c r="K190" s="128">
        <f t="shared" si="24"/>
        <v>0</v>
      </c>
      <c r="L190" s="100"/>
      <c r="M190" s="101"/>
    </row>
    <row r="191" spans="1:13" x14ac:dyDescent="0.25">
      <c r="A191" s="55" t="s">
        <v>153</v>
      </c>
      <c r="B191" s="55"/>
      <c r="C191" s="149">
        <v>44</v>
      </c>
      <c r="D191" s="56" t="s">
        <v>80</v>
      </c>
      <c r="E191" s="57">
        <v>174344</v>
      </c>
      <c r="F191" s="58"/>
      <c r="G191" s="130">
        <f t="shared" si="34"/>
        <v>23139.425310239563</v>
      </c>
      <c r="H191" s="58"/>
      <c r="I191" s="130">
        <f t="shared" si="33"/>
        <v>0</v>
      </c>
      <c r="J191" s="58"/>
      <c r="K191" s="130">
        <f t="shared" si="24"/>
        <v>0</v>
      </c>
      <c r="L191" s="58"/>
      <c r="M191" s="61"/>
    </row>
    <row r="192" spans="1:13" ht="25.5" x14ac:dyDescent="0.25">
      <c r="A192" s="69"/>
      <c r="B192" s="65">
        <v>45</v>
      </c>
      <c r="C192" s="146"/>
      <c r="D192" s="65" t="s">
        <v>127</v>
      </c>
      <c r="E192" s="113">
        <v>1499145</v>
      </c>
      <c r="F192" s="63"/>
      <c r="G192" s="111">
        <f t="shared" si="34"/>
        <v>198970.73462074457</v>
      </c>
      <c r="H192" s="63">
        <f>H196</f>
        <v>9563842</v>
      </c>
      <c r="I192" s="111">
        <f t="shared" si="33"/>
        <v>1269339.9694737541</v>
      </c>
      <c r="J192" s="63">
        <v>1000000</v>
      </c>
      <c r="K192" s="111">
        <f t="shared" si="24"/>
        <v>132722.80841462605</v>
      </c>
      <c r="L192" s="63"/>
      <c r="M192" s="64"/>
    </row>
    <row r="193" spans="1:13" x14ac:dyDescent="0.25">
      <c r="A193" s="55" t="s">
        <v>153</v>
      </c>
      <c r="B193" s="55"/>
      <c r="C193" s="149">
        <v>44</v>
      </c>
      <c r="D193" s="56" t="s">
        <v>80</v>
      </c>
      <c r="E193" s="58">
        <f>E197</f>
        <v>500000</v>
      </c>
      <c r="F193" s="58">
        <f t="shared" ref="F193:J195" si="35">F197</f>
        <v>0</v>
      </c>
      <c r="G193" s="130">
        <f t="shared" si="34"/>
        <v>66361.404207313026</v>
      </c>
      <c r="H193" s="58">
        <f t="shared" si="35"/>
        <v>0</v>
      </c>
      <c r="I193" s="130">
        <f t="shared" si="33"/>
        <v>0</v>
      </c>
      <c r="J193" s="58">
        <f t="shared" si="35"/>
        <v>0</v>
      </c>
      <c r="K193" s="130">
        <f t="shared" si="24"/>
        <v>0</v>
      </c>
      <c r="L193" s="58"/>
      <c r="M193" s="61"/>
    </row>
    <row r="194" spans="1:13" x14ac:dyDescent="0.25">
      <c r="A194" s="174" t="s">
        <v>154</v>
      </c>
      <c r="B194" s="98"/>
      <c r="C194" s="151">
        <v>31</v>
      </c>
      <c r="D194" s="97" t="s">
        <v>39</v>
      </c>
      <c r="E194" s="115">
        <f>E198</f>
        <v>999145</v>
      </c>
      <c r="F194" s="115">
        <f t="shared" si="35"/>
        <v>0</v>
      </c>
      <c r="G194" s="128">
        <f t="shared" si="34"/>
        <v>132609.33041343154</v>
      </c>
      <c r="H194" s="115">
        <f t="shared" si="35"/>
        <v>4809006</v>
      </c>
      <c r="I194" s="128">
        <f t="shared" si="33"/>
        <v>638264.78200278711</v>
      </c>
      <c r="J194" s="115">
        <f t="shared" si="35"/>
        <v>1000000</v>
      </c>
      <c r="K194" s="128">
        <f t="shared" si="24"/>
        <v>132722.80841462605</v>
      </c>
      <c r="L194" s="114"/>
      <c r="M194" s="114"/>
    </row>
    <row r="195" spans="1:13" x14ac:dyDescent="0.25">
      <c r="A195" s="91"/>
      <c r="B195" s="92"/>
      <c r="C195" s="148">
        <v>43</v>
      </c>
      <c r="D195" s="93" t="s">
        <v>76</v>
      </c>
      <c r="E195" s="117">
        <f>E199</f>
        <v>0</v>
      </c>
      <c r="F195" s="117">
        <f t="shared" si="35"/>
        <v>0</v>
      </c>
      <c r="G195" s="138">
        <f t="shared" si="34"/>
        <v>0</v>
      </c>
      <c r="H195" s="117">
        <f t="shared" si="35"/>
        <v>4754836</v>
      </c>
      <c r="I195" s="138">
        <f t="shared" si="33"/>
        <v>631075.18747096683</v>
      </c>
      <c r="J195" s="117">
        <f t="shared" si="35"/>
        <v>0</v>
      </c>
      <c r="K195" s="138">
        <f t="shared" si="24"/>
        <v>0</v>
      </c>
      <c r="L195" s="118"/>
      <c r="M195" s="118"/>
    </row>
    <row r="196" spans="1:13" ht="25.5" x14ac:dyDescent="0.25">
      <c r="A196" s="69"/>
      <c r="B196" s="74">
        <v>4511</v>
      </c>
      <c r="C196" s="146"/>
      <c r="D196" s="69" t="s">
        <v>128</v>
      </c>
      <c r="E196" s="62">
        <v>1499145</v>
      </c>
      <c r="F196" s="63"/>
      <c r="G196" s="111">
        <f t="shared" si="34"/>
        <v>198970.73462074457</v>
      </c>
      <c r="H196" s="63">
        <v>9563842</v>
      </c>
      <c r="I196" s="111">
        <f t="shared" si="33"/>
        <v>1269339.9694737541</v>
      </c>
      <c r="J196" s="63">
        <v>1000000</v>
      </c>
      <c r="K196" s="111">
        <f t="shared" si="24"/>
        <v>132722.80841462605</v>
      </c>
      <c r="L196" s="63"/>
      <c r="M196" s="64"/>
    </row>
    <row r="197" spans="1:13" x14ac:dyDescent="0.25">
      <c r="A197" s="55" t="s">
        <v>153</v>
      </c>
      <c r="B197" s="55"/>
      <c r="C197" s="149">
        <v>44</v>
      </c>
      <c r="D197" s="56" t="s">
        <v>80</v>
      </c>
      <c r="E197" s="58">
        <v>500000</v>
      </c>
      <c r="F197" s="58"/>
      <c r="G197" s="130">
        <f t="shared" si="34"/>
        <v>66361.404207313026</v>
      </c>
      <c r="H197" s="58">
        <v>0</v>
      </c>
      <c r="I197" s="130">
        <f t="shared" si="33"/>
        <v>0</v>
      </c>
      <c r="J197" s="58"/>
      <c r="K197" s="130">
        <f t="shared" si="24"/>
        <v>0</v>
      </c>
      <c r="L197" s="58"/>
      <c r="M197" s="61"/>
    </row>
    <row r="198" spans="1:13" x14ac:dyDescent="0.25">
      <c r="A198" s="174" t="s">
        <v>154</v>
      </c>
      <c r="B198" s="98"/>
      <c r="C198" s="151">
        <v>31</v>
      </c>
      <c r="D198" s="97" t="s">
        <v>39</v>
      </c>
      <c r="E198" s="115">
        <f>E196-E197</f>
        <v>999145</v>
      </c>
      <c r="F198" s="114"/>
      <c r="G198" s="128">
        <f t="shared" si="34"/>
        <v>132609.33041343154</v>
      </c>
      <c r="H198" s="115">
        <f>H196-H199</f>
        <v>4809006</v>
      </c>
      <c r="I198" s="128">
        <f t="shared" si="33"/>
        <v>638264.78200278711</v>
      </c>
      <c r="J198" s="115">
        <v>1000000</v>
      </c>
      <c r="K198" s="128">
        <f t="shared" si="24"/>
        <v>132722.80841462605</v>
      </c>
      <c r="L198" s="114"/>
      <c r="M198" s="114"/>
    </row>
    <row r="199" spans="1:13" x14ac:dyDescent="0.25">
      <c r="A199" s="91"/>
      <c r="B199" s="92"/>
      <c r="C199" s="148">
        <v>43</v>
      </c>
      <c r="D199" s="93" t="s">
        <v>76</v>
      </c>
      <c r="E199" s="117"/>
      <c r="F199" s="118"/>
      <c r="G199" s="138">
        <f t="shared" si="34"/>
        <v>0</v>
      </c>
      <c r="H199" s="117">
        <v>4754836</v>
      </c>
      <c r="I199" s="138">
        <f t="shared" si="33"/>
        <v>631075.18747096683</v>
      </c>
      <c r="J199" s="117"/>
      <c r="K199" s="138">
        <f t="shared" si="24"/>
        <v>0</v>
      </c>
      <c r="L199" s="118"/>
      <c r="M199" s="118"/>
    </row>
    <row r="202" spans="1:13" x14ac:dyDescent="0.25">
      <c r="E202" s="173"/>
      <c r="F202" s="173"/>
      <c r="G202" s="173"/>
      <c r="H202" s="173"/>
    </row>
    <row r="203" spans="1:13" x14ac:dyDescent="0.25">
      <c r="E203" s="173"/>
      <c r="G203" s="173"/>
      <c r="H203" s="173"/>
    </row>
    <row r="205" spans="1:13" x14ac:dyDescent="0.25">
      <c r="G205" s="173"/>
    </row>
  </sheetData>
  <mergeCells count="3">
    <mergeCell ref="A1:M1"/>
    <mergeCell ref="A3:M3"/>
    <mergeCell ref="A6:M6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sbencik</cp:lastModifiedBy>
  <cp:lastPrinted>2023-10-20T09:37:55Z</cp:lastPrinted>
  <dcterms:created xsi:type="dcterms:W3CDTF">2022-08-12T12:51:27Z</dcterms:created>
  <dcterms:modified xsi:type="dcterms:W3CDTF">2023-10-20T09:39:44Z</dcterms:modified>
</cp:coreProperties>
</file>